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40" yWindow="60" windowWidth="20115" windowHeight="8010"/>
  </bookViews>
  <sheets>
    <sheet name="General information" sheetId="1" r:id="rId1"/>
    <sheet name="Form 1" sheetId="2" r:id="rId2"/>
    <sheet name="Sd_ Form 1" sheetId="7" r:id="rId3"/>
    <sheet name="Tech annexure" sheetId="5" r:id="rId4"/>
    <sheet name="BL Diagram-Mixed Acid" sheetId="6" r:id="rId5"/>
    <sheet name="BL Diagram-Nitrophos" sheetId="9" r:id="rId6"/>
  </sheets>
  <externalReferences>
    <externalReference r:id="rId7"/>
    <externalReference r:id="rId8"/>
  </externalReferences>
  <definedNames>
    <definedName name="_xlnm.Print_Area" localSheetId="4">'BL Diagram-Mixed Acid'!$A$1:$BN$50</definedName>
    <definedName name="_xlnm.Print_Area" localSheetId="5">'BL Diagram-Nitrophos'!$A$1:$BM$46</definedName>
    <definedName name="_xlnm.Print_Area" localSheetId="1">'Form 1'!$A$1:$I$109</definedName>
    <definedName name="_xlnm.Print_Area" localSheetId="2">'Sd_ Form 1'!$A$1:$H$279</definedName>
  </definedNames>
  <calcPr calcId="145621"/>
</workbook>
</file>

<file path=xl/calcChain.xml><?xml version="1.0" encoding="utf-8"?>
<calcChain xmlns="http://schemas.openxmlformats.org/spreadsheetml/2006/main">
  <c r="D6" i="2" l="1"/>
  <c r="D5" i="2"/>
  <c r="F39" i="2"/>
  <c r="G39" i="2"/>
  <c r="E39" i="2"/>
  <c r="F38" i="2"/>
  <c r="G38" i="2"/>
  <c r="E38" i="2"/>
  <c r="F36" i="2"/>
  <c r="G36" i="2"/>
  <c r="E36" i="2"/>
  <c r="G35" i="2"/>
  <c r="F35" i="2"/>
  <c r="E35" i="2"/>
  <c r="F33" i="2"/>
  <c r="G33" i="2"/>
  <c r="E33" i="2"/>
  <c r="F32" i="2"/>
  <c r="G32" i="2"/>
  <c r="E32" i="2"/>
  <c r="D39" i="2"/>
  <c r="D38" i="2"/>
  <c r="D36" i="2"/>
  <c r="D35" i="2"/>
  <c r="D33" i="2"/>
  <c r="D32" i="2"/>
  <c r="C39" i="2"/>
  <c r="C38" i="2"/>
  <c r="C37" i="2"/>
  <c r="C36" i="2"/>
  <c r="C35" i="2"/>
  <c r="C34" i="2"/>
  <c r="C33" i="2"/>
  <c r="C32" i="2"/>
  <c r="C31" i="2"/>
  <c r="F28" i="2"/>
  <c r="G28" i="2"/>
  <c r="E28" i="2"/>
  <c r="G27" i="2"/>
  <c r="F27" i="2"/>
  <c r="E27" i="2"/>
  <c r="F25" i="2"/>
  <c r="G25" i="2"/>
  <c r="E25" i="2"/>
  <c r="F24" i="2"/>
  <c r="G24" i="2"/>
  <c r="E24" i="2"/>
  <c r="G22" i="2"/>
  <c r="F22" i="2"/>
  <c r="E22" i="2"/>
  <c r="F21" i="2"/>
  <c r="G21" i="2"/>
  <c r="E21" i="2"/>
  <c r="F19" i="2"/>
  <c r="G19" i="2"/>
  <c r="E19" i="2"/>
  <c r="G18" i="2"/>
  <c r="F18" i="2"/>
  <c r="E18" i="2"/>
  <c r="D28" i="2"/>
  <c r="D27" i="2"/>
  <c r="D25" i="2"/>
  <c r="D24" i="2"/>
  <c r="D22" i="2"/>
  <c r="D21" i="2"/>
  <c r="C28" i="2"/>
  <c r="C27" i="2"/>
  <c r="C26" i="2"/>
  <c r="C25" i="2"/>
  <c r="C24" i="2"/>
  <c r="C23" i="2"/>
  <c r="C22" i="2"/>
  <c r="C21" i="2"/>
  <c r="C20" i="2"/>
  <c r="D19" i="2"/>
  <c r="D18" i="2"/>
  <c r="C17" i="2"/>
  <c r="C19" i="2" l="1"/>
  <c r="C18" i="2"/>
  <c r="G64" i="7" l="1"/>
  <c r="F64" i="7"/>
  <c r="E64" i="7"/>
  <c r="H63" i="7"/>
  <c r="H62" i="7"/>
  <c r="H60" i="7"/>
  <c r="H59" i="7"/>
  <c r="G56" i="7"/>
  <c r="F56" i="7"/>
  <c r="E56" i="7"/>
  <c r="H55" i="7"/>
  <c r="H54" i="7"/>
  <c r="H52" i="7"/>
  <c r="H51" i="7"/>
  <c r="G48" i="7"/>
  <c r="F48" i="7"/>
  <c r="E48" i="7"/>
  <c r="H47" i="7"/>
  <c r="H46" i="7"/>
  <c r="H44" i="7"/>
  <c r="H43" i="7"/>
  <c r="G40" i="7"/>
  <c r="F40" i="7"/>
  <c r="E40" i="7"/>
  <c r="H39" i="7"/>
  <c r="H38" i="7"/>
  <c r="H36" i="7"/>
  <c r="H35" i="7"/>
  <c r="G32" i="7"/>
  <c r="F32" i="7"/>
  <c r="E32" i="7"/>
  <c r="H31" i="7"/>
  <c r="H30" i="7"/>
  <c r="H28" i="7"/>
  <c r="H27" i="7"/>
  <c r="G24" i="7"/>
  <c r="F24" i="7"/>
  <c r="E24" i="7"/>
  <c r="H23" i="7"/>
  <c r="H22" i="7"/>
  <c r="H20" i="7"/>
  <c r="H19" i="7"/>
  <c r="H14" i="7"/>
  <c r="H16" i="7" s="1"/>
  <c r="H15" i="7"/>
  <c r="H12" i="7"/>
  <c r="H11" i="7"/>
  <c r="F16" i="7"/>
  <c r="G16" i="7"/>
  <c r="E16" i="7"/>
  <c r="H48" i="7" l="1"/>
  <c r="H32" i="7"/>
  <c r="H56" i="7"/>
  <c r="H64" i="7"/>
  <c r="H24" i="7"/>
  <c r="H40" i="7"/>
  <c r="I132" i="5"/>
  <c r="I131" i="5"/>
  <c r="I130" i="5"/>
  <c r="I129" i="5"/>
  <c r="I128" i="5"/>
  <c r="I127" i="5"/>
  <c r="I126" i="5"/>
  <c r="I125" i="5"/>
  <c r="I124" i="5"/>
  <c r="I122" i="5"/>
  <c r="I121" i="5"/>
  <c r="I120" i="5"/>
  <c r="I119" i="5"/>
  <c r="I116" i="5"/>
  <c r="I89" i="5"/>
  <c r="I103" i="5"/>
  <c r="I102" i="5"/>
  <c r="I101" i="5"/>
  <c r="I100" i="5"/>
  <c r="I99" i="5"/>
  <c r="I98" i="5"/>
  <c r="I97" i="5"/>
  <c r="I95" i="5"/>
  <c r="I94" i="5"/>
  <c r="I93" i="5"/>
  <c r="I92" i="5"/>
  <c r="I76" i="5"/>
  <c r="I75" i="5"/>
  <c r="I74" i="5"/>
  <c r="I73" i="5"/>
  <c r="I72" i="5"/>
  <c r="I71" i="5"/>
  <c r="I70" i="5"/>
  <c r="I69" i="5"/>
  <c r="I66" i="5"/>
  <c r="I65" i="5"/>
  <c r="I64" i="5"/>
  <c r="I50" i="5"/>
  <c r="I49" i="5"/>
  <c r="I48" i="5"/>
  <c r="I47" i="5"/>
  <c r="I46" i="5"/>
  <c r="I45" i="5"/>
  <c r="I42" i="5"/>
  <c r="I41" i="5"/>
  <c r="I40" i="5"/>
  <c r="I35" i="5"/>
  <c r="I36" i="5"/>
  <c r="I34" i="5"/>
  <c r="I33" i="5"/>
  <c r="I29" i="5"/>
  <c r="I28" i="5"/>
  <c r="I27" i="5"/>
  <c r="I26" i="5"/>
  <c r="I25" i="5"/>
  <c r="I23" i="5"/>
  <c r="I22" i="5"/>
  <c r="I19" i="5"/>
  <c r="I18" i="5"/>
  <c r="I17" i="5"/>
  <c r="I16" i="5"/>
  <c r="I15" i="5"/>
  <c r="I9" i="5"/>
  <c r="I7" i="5"/>
  <c r="I271" i="7"/>
  <c r="G271" i="7"/>
  <c r="F271" i="7"/>
  <c r="E271" i="7"/>
  <c r="H270" i="7"/>
  <c r="H269" i="7"/>
  <c r="H268" i="7"/>
  <c r="H267" i="7"/>
  <c r="H264" i="7"/>
  <c r="H260" i="7"/>
  <c r="H259" i="7"/>
  <c r="H256" i="7"/>
  <c r="H253" i="7"/>
  <c r="H252" i="7"/>
  <c r="H251" i="7"/>
  <c r="H248" i="7"/>
  <c r="H245" i="7"/>
  <c r="H244" i="7"/>
  <c r="H241" i="7"/>
  <c r="I236" i="7"/>
  <c r="G236" i="7"/>
  <c r="F236" i="7"/>
  <c r="E236" i="7"/>
  <c r="H235" i="7"/>
  <c r="H234" i="7"/>
  <c r="H233" i="7"/>
  <c r="H232" i="7"/>
  <c r="H231" i="7"/>
  <c r="H230" i="7"/>
  <c r="I224" i="7"/>
  <c r="G224" i="7"/>
  <c r="F224" i="7"/>
  <c r="E224" i="7"/>
  <c r="I223" i="7"/>
  <c r="G223" i="7"/>
  <c r="F223" i="7"/>
  <c r="E223" i="7"/>
  <c r="H222" i="7"/>
  <c r="H221" i="7"/>
  <c r="H220" i="7"/>
  <c r="H219" i="7"/>
  <c r="H218" i="7"/>
  <c r="H217" i="7"/>
  <c r="H216" i="7"/>
  <c r="H215" i="7"/>
  <c r="H211" i="7"/>
  <c r="H210" i="7"/>
  <c r="H209" i="7"/>
  <c r="H208" i="7"/>
  <c r="H207" i="7"/>
  <c r="H206" i="7"/>
  <c r="H205" i="7"/>
  <c r="H204" i="7"/>
  <c r="H200" i="7"/>
  <c r="H199" i="7"/>
  <c r="H198" i="7"/>
  <c r="H197" i="7"/>
  <c r="H196" i="7"/>
  <c r="H195" i="7"/>
  <c r="H194" i="7"/>
  <c r="H193" i="7"/>
  <c r="H189" i="7"/>
  <c r="H188" i="7"/>
  <c r="H187" i="7"/>
  <c r="H186" i="7"/>
  <c r="H185" i="7"/>
  <c r="H184" i="7"/>
  <c r="H183" i="7"/>
  <c r="H182" i="7"/>
  <c r="I177" i="7"/>
  <c r="G177" i="7"/>
  <c r="F177" i="7"/>
  <c r="E177" i="7"/>
  <c r="I176" i="7"/>
  <c r="G176" i="7"/>
  <c r="F176" i="7"/>
  <c r="E176" i="7"/>
  <c r="H175" i="7"/>
  <c r="H174" i="7"/>
  <c r="H173" i="7"/>
  <c r="H172" i="7"/>
  <c r="H171" i="7"/>
  <c r="H170" i="7"/>
  <c r="H169" i="7"/>
  <c r="H164" i="7"/>
  <c r="H163" i="7"/>
  <c r="H162" i="7"/>
  <c r="H160" i="7"/>
  <c r="H159" i="7"/>
  <c r="H158" i="7"/>
  <c r="H150" i="7"/>
  <c r="H149" i="7"/>
  <c r="H148" i="7"/>
  <c r="H147" i="7"/>
  <c r="H146" i="7"/>
  <c r="H145" i="7"/>
  <c r="I142" i="7"/>
  <c r="G142" i="7"/>
  <c r="F142" i="7"/>
  <c r="E142" i="7"/>
  <c r="I141" i="7"/>
  <c r="G141" i="7"/>
  <c r="F141" i="7"/>
  <c r="E141" i="7"/>
  <c r="I140" i="7"/>
  <c r="G140" i="7"/>
  <c r="F140" i="7"/>
  <c r="E140" i="7"/>
  <c r="H139" i="7"/>
  <c r="H138" i="7"/>
  <c r="H137" i="7"/>
  <c r="H136" i="7"/>
  <c r="H133" i="7"/>
  <c r="H132" i="7"/>
  <c r="H131" i="7"/>
  <c r="H128" i="7"/>
  <c r="H126" i="7"/>
  <c r="H125" i="7"/>
  <c r="H124" i="7"/>
  <c r="H123" i="7"/>
  <c r="H122" i="7"/>
  <c r="I119" i="7"/>
  <c r="G119" i="7"/>
  <c r="F119" i="7"/>
  <c r="E119" i="7"/>
  <c r="I118" i="7"/>
  <c r="G118" i="7"/>
  <c r="F118" i="7"/>
  <c r="E118" i="7"/>
  <c r="H115" i="7"/>
  <c r="H114" i="7"/>
  <c r="H113" i="7"/>
  <c r="H109" i="7"/>
  <c r="H106" i="7"/>
  <c r="H105" i="7"/>
  <c r="H100" i="7"/>
  <c r="H98" i="7"/>
  <c r="H97" i="7"/>
  <c r="H96" i="7"/>
  <c r="H95" i="7"/>
  <c r="H94" i="7"/>
  <c r="I90" i="7"/>
  <c r="G90" i="7"/>
  <c r="F90" i="7"/>
  <c r="E90" i="7"/>
  <c r="H84" i="7"/>
  <c r="H82" i="7"/>
  <c r="H81" i="7"/>
  <c r="H80" i="7"/>
  <c r="H79" i="7"/>
  <c r="H78" i="7"/>
  <c r="I73" i="7"/>
  <c r="H73" i="7"/>
  <c r="H72" i="7"/>
  <c r="H71" i="7"/>
  <c r="H70" i="7"/>
  <c r="H69" i="7"/>
  <c r="H68" i="7"/>
  <c r="H67" i="7"/>
  <c r="I64" i="7"/>
  <c r="I53" i="7"/>
  <c r="I45" i="7"/>
  <c r="I37" i="7"/>
  <c r="I29" i="7"/>
  <c r="I24" i="7"/>
  <c r="I16" i="7"/>
  <c r="E52" i="2" l="1"/>
  <c r="E53" i="2" s="1"/>
  <c r="D9" i="2"/>
  <c r="G6" i="1"/>
  <c r="H142" i="5"/>
  <c r="G142" i="5"/>
  <c r="F142" i="5"/>
  <c r="H141" i="5"/>
  <c r="G141" i="5"/>
  <c r="F141" i="5"/>
  <c r="H138" i="5"/>
  <c r="G138" i="5"/>
  <c r="F138" i="5"/>
  <c r="H136" i="5"/>
  <c r="G136" i="5"/>
  <c r="F136" i="5"/>
  <c r="H135" i="5"/>
  <c r="G135" i="5"/>
  <c r="F135" i="5"/>
  <c r="H106" i="5"/>
  <c r="G106" i="5"/>
  <c r="F106" i="5"/>
  <c r="H105" i="5"/>
  <c r="G105" i="5"/>
  <c r="F105" i="5"/>
  <c r="H83" i="5"/>
  <c r="G83" i="5"/>
  <c r="F83" i="5"/>
  <c r="H82" i="5"/>
  <c r="G82" i="5"/>
  <c r="F82" i="5"/>
  <c r="H55" i="5"/>
  <c r="G55" i="5"/>
  <c r="F55" i="5"/>
  <c r="H54" i="5"/>
  <c r="G54" i="5"/>
  <c r="F54" i="5"/>
  <c r="H30" i="5"/>
  <c r="G30" i="5"/>
  <c r="F30" i="5"/>
  <c r="H12" i="5"/>
  <c r="H140" i="5" s="1"/>
  <c r="G12" i="5"/>
  <c r="G139" i="5" s="1"/>
  <c r="F12" i="5"/>
  <c r="F108" i="5" s="1"/>
  <c r="H11" i="5"/>
  <c r="G11" i="5"/>
  <c r="F11" i="5"/>
  <c r="I30" i="5" l="1"/>
  <c r="I11" i="5"/>
  <c r="H52" i="5"/>
  <c r="H59" i="5" s="1"/>
  <c r="H60" i="5" s="1"/>
  <c r="H78" i="5" s="1"/>
  <c r="H87" i="5" s="1"/>
  <c r="H88" i="5" s="1"/>
  <c r="H137" i="5" s="1"/>
  <c r="H146" i="5" s="1"/>
  <c r="H147" i="5" s="1"/>
  <c r="G52" i="2"/>
  <c r="G53" i="2" s="1"/>
  <c r="F52" i="2"/>
  <c r="F53" i="2" s="1"/>
  <c r="G53" i="5"/>
  <c r="G52" i="5"/>
  <c r="G59" i="5" s="1"/>
  <c r="G60" i="5" s="1"/>
  <c r="G78" i="5" s="1"/>
  <c r="G87" i="5" s="1"/>
  <c r="G88" i="5" s="1"/>
  <c r="G137" i="5" s="1"/>
  <c r="G146" i="5" s="1"/>
  <c r="G147" i="5" s="1"/>
  <c r="H53" i="5"/>
  <c r="F80" i="5"/>
  <c r="G81" i="5"/>
  <c r="F107" i="5"/>
  <c r="F114" i="5" s="1"/>
  <c r="G108" i="5"/>
  <c r="H109" i="5"/>
  <c r="H139" i="5"/>
  <c r="G80" i="5"/>
  <c r="H81" i="5"/>
  <c r="G107" i="5"/>
  <c r="G114" i="5" s="1"/>
  <c r="G115" i="5" s="1"/>
  <c r="H108" i="5"/>
  <c r="F110" i="5"/>
  <c r="F140" i="5"/>
  <c r="F53" i="5"/>
  <c r="H80" i="5"/>
  <c r="H107" i="5"/>
  <c r="H114" i="5" s="1"/>
  <c r="H115" i="5" s="1"/>
  <c r="F109" i="5"/>
  <c r="G110" i="5"/>
  <c r="F139" i="5"/>
  <c r="G140" i="5"/>
  <c r="F52" i="5"/>
  <c r="F59" i="5" s="1"/>
  <c r="F81" i="5"/>
  <c r="G109" i="5"/>
  <c r="H110" i="5"/>
  <c r="F115" i="5" l="1"/>
  <c r="I115" i="5"/>
  <c r="F60" i="5"/>
  <c r="I60" i="5"/>
  <c r="F78" i="5" l="1"/>
  <c r="F87" i="5" s="1"/>
  <c r="I61" i="5"/>
  <c r="F88" i="5" l="1"/>
  <c r="F137" i="5" s="1"/>
  <c r="F146" i="5" s="1"/>
  <c r="I88" i="5"/>
  <c r="F147" i="5" l="1"/>
  <c r="I147" i="5"/>
  <c r="G20" i="5"/>
  <c r="I20" i="5"/>
  <c r="F20" i="5"/>
  <c r="H20" i="5"/>
</calcChain>
</file>

<file path=xl/sharedStrings.xml><?xml version="1.0" encoding="utf-8"?>
<sst xmlns="http://schemas.openxmlformats.org/spreadsheetml/2006/main" count="1569" uniqueCount="580">
  <si>
    <t>c</t>
  </si>
  <si>
    <t>PLANTS PRODUCING COMPLEX FERTILISERS</t>
  </si>
  <si>
    <t>Heading</t>
  </si>
  <si>
    <t>Technical Annexure</t>
  </si>
  <si>
    <t>Fill data</t>
  </si>
  <si>
    <t>S. No</t>
  </si>
  <si>
    <t>Particulars</t>
  </si>
  <si>
    <t>Description</t>
  </si>
  <si>
    <t>Unit</t>
  </si>
  <si>
    <t xml:space="preserve">PAT Second Cycle                          Baseline Period </t>
  </si>
  <si>
    <t>Baseline Year (Average of Year 1 to 3)</t>
  </si>
  <si>
    <t>Current/Assessment/Target Year (2017-18)</t>
  </si>
  <si>
    <t>Formula</t>
  </si>
  <si>
    <t>Year 1             (2012 - 13)</t>
  </si>
  <si>
    <t>Year 2             (2013-14)</t>
  </si>
  <si>
    <t>Year 3                  (2014-15)</t>
  </si>
  <si>
    <t>2014-15</t>
  </si>
  <si>
    <t>Important  figures</t>
  </si>
  <si>
    <t>POWER</t>
  </si>
  <si>
    <t>Purchsed power</t>
  </si>
  <si>
    <t>kWh</t>
  </si>
  <si>
    <t>1.1 b</t>
  </si>
  <si>
    <t>Conversion factor</t>
  </si>
  <si>
    <t>Kcal/kWh</t>
  </si>
  <si>
    <t>Generated power</t>
  </si>
  <si>
    <t>1.2b</t>
  </si>
  <si>
    <t>Total power input</t>
  </si>
  <si>
    <t>1.3b</t>
  </si>
  <si>
    <t>Average conversion factor</t>
  </si>
  <si>
    <t>Distribution</t>
  </si>
  <si>
    <t>1.4.1</t>
  </si>
  <si>
    <t>Sulphuric acid plant</t>
  </si>
  <si>
    <t>1.4.2</t>
  </si>
  <si>
    <t>Phosphoric acid plant</t>
  </si>
  <si>
    <t>1.4.3</t>
  </si>
  <si>
    <t>Nitric acid plant</t>
  </si>
  <si>
    <t>1.4.4</t>
  </si>
  <si>
    <t>Complex fertilizer plant</t>
  </si>
  <si>
    <t>1.4.5</t>
  </si>
  <si>
    <t>Others</t>
  </si>
  <si>
    <t>1.4.6</t>
  </si>
  <si>
    <t>Sub-total</t>
  </si>
  <si>
    <t>STEAM</t>
  </si>
  <si>
    <t>Total generation</t>
  </si>
  <si>
    <t>2.1b</t>
  </si>
  <si>
    <t>Heat value</t>
  </si>
  <si>
    <t>Kcal/Te</t>
  </si>
  <si>
    <t>MT</t>
  </si>
  <si>
    <t>2.2.1</t>
  </si>
  <si>
    <t>2.2.2</t>
  </si>
  <si>
    <t>2.2.3</t>
  </si>
  <si>
    <t>2.2.4</t>
  </si>
  <si>
    <t>2.2.5</t>
  </si>
  <si>
    <t>2.2.6</t>
  </si>
  <si>
    <t>AMMONIA</t>
  </si>
  <si>
    <t>Gcal/Te</t>
  </si>
  <si>
    <t>a</t>
  </si>
  <si>
    <t>Ammonia ( produced in plant)</t>
  </si>
  <si>
    <t>b</t>
  </si>
  <si>
    <t>Sp energy / Te ammonia                                 ( Produced in Plant)</t>
  </si>
  <si>
    <t>Ammonia ( Purchased)</t>
  </si>
  <si>
    <t>d</t>
  </si>
  <si>
    <t>Sp energy  of ammonia                                    ( Purchased)</t>
  </si>
  <si>
    <t>Sp. Energy of purchsed ammonia                  shall be taken as nil</t>
  </si>
  <si>
    <t>INTERMEDIATE PRODUCTS ( ACIDS)</t>
  </si>
  <si>
    <t>SULPHURIC ACID</t>
  </si>
  <si>
    <t>Installed capacity ( 330 days)</t>
  </si>
  <si>
    <t>Production</t>
  </si>
  <si>
    <t>On stream hours</t>
  </si>
  <si>
    <t>Hrs</t>
  </si>
  <si>
    <t>Capacity utilization</t>
  </si>
  <si>
    <t>%</t>
  </si>
  <si>
    <t>4.1.1</t>
  </si>
  <si>
    <t>Inputs</t>
  </si>
  <si>
    <t>Sulphur</t>
  </si>
  <si>
    <t xml:space="preserve">  </t>
  </si>
  <si>
    <t>Power ( import)</t>
  </si>
  <si>
    <t>KWH</t>
  </si>
  <si>
    <t>Power ( export)</t>
  </si>
  <si>
    <t>Steam ( import)</t>
  </si>
  <si>
    <t>Steam (export)</t>
  </si>
  <si>
    <t>e</t>
  </si>
  <si>
    <t>4.2.2</t>
  </si>
  <si>
    <t>Energy consumption</t>
  </si>
  <si>
    <t>Gcal</t>
  </si>
  <si>
    <t>Others   ( If any)</t>
  </si>
  <si>
    <t>f</t>
  </si>
  <si>
    <t>Credit   (If any)</t>
  </si>
  <si>
    <t>g</t>
  </si>
  <si>
    <t>Debit   ( If any)</t>
  </si>
  <si>
    <t>h</t>
  </si>
  <si>
    <t>4.2.3</t>
  </si>
  <si>
    <t>Specific  Energy                                                ( Sulphuric acid produced)</t>
  </si>
  <si>
    <t>4.2.4</t>
  </si>
  <si>
    <t>Specific  Energy                                                ( Sulphuric acid purchased)</t>
  </si>
  <si>
    <t>Sp. Energy of purchsed sulphuric acid shall be taken as nil</t>
  </si>
  <si>
    <t>PHOSPHORIC ACID</t>
  </si>
  <si>
    <t>Hours</t>
  </si>
  <si>
    <t>4.2.1</t>
  </si>
  <si>
    <t>Rock Phosphate</t>
  </si>
  <si>
    <t>Sulphuric acid (Produced in Plant))</t>
  </si>
  <si>
    <t>Sulphuric acid (Purchsed)</t>
  </si>
  <si>
    <t>i</t>
  </si>
  <si>
    <t>Specific energy                      Phosphoric acid ( Produced)</t>
  </si>
  <si>
    <t>Specific energy                      Phosphoric acid ( Purchased)</t>
  </si>
  <si>
    <t>Sp. Energy of purchsed phosphoric acid  shall be taken as nil</t>
  </si>
  <si>
    <t>NITRIC ACID</t>
  </si>
  <si>
    <t>4.3.1</t>
  </si>
  <si>
    <t>4.3.2</t>
  </si>
  <si>
    <t>Sp. Energy consumption</t>
  </si>
  <si>
    <t>4.3.3</t>
  </si>
  <si>
    <t>Specific  Energy                                ( Nitric acid produced)</t>
  </si>
  <si>
    <t>Gcal/Tte</t>
  </si>
  <si>
    <t>4.3.4</t>
  </si>
  <si>
    <t>Specific  Energy                                (Nitric acid purchased)</t>
  </si>
  <si>
    <t>Sp. Energy of purchsed nitric acid  shall be taken as nil</t>
  </si>
  <si>
    <t>COMPLEX FERTILIZERS</t>
  </si>
  <si>
    <t>Product A</t>
  </si>
  <si>
    <t>5.1.1</t>
  </si>
  <si>
    <t>Rock phosphate</t>
  </si>
  <si>
    <t>Phosphoric acid ( Produced in Plant)</t>
  </si>
  <si>
    <t>Phosphoric acid ( Purchased)</t>
  </si>
  <si>
    <t>j</t>
  </si>
  <si>
    <t>Others ( Specify)</t>
  </si>
  <si>
    <t>5.1.2</t>
  </si>
  <si>
    <t>a1</t>
  </si>
  <si>
    <t>b1</t>
  </si>
  <si>
    <t>5.1.3</t>
  </si>
  <si>
    <t xml:space="preserve">Specific  Energy </t>
  </si>
  <si>
    <t>Product B</t>
  </si>
  <si>
    <t>Proceed as for product A</t>
  </si>
  <si>
    <t>Simolarly for other products</t>
  </si>
  <si>
    <r>
      <t>Form-Sd</t>
    </r>
    <r>
      <rPr>
        <b/>
        <sz val="16"/>
        <color indexed="9"/>
        <rFont val="Palatino Linotype"/>
        <family val="1"/>
      </rPr>
      <t>(General Information)</t>
    </r>
  </si>
  <si>
    <t>Sector - Fertilizer Sector</t>
  </si>
  <si>
    <t xml:space="preserve">Name of the Unit </t>
  </si>
  <si>
    <t>XYZ</t>
  </si>
  <si>
    <t>i) Year of Establishment</t>
  </si>
  <si>
    <t>Important figures</t>
  </si>
  <si>
    <t>ii) Registration No (As provided by BEE)</t>
  </si>
  <si>
    <t>Sub Sector</t>
  </si>
  <si>
    <t>UREA</t>
  </si>
  <si>
    <t>Subsector</t>
  </si>
  <si>
    <t>Plant Contact Details &amp; Address</t>
  </si>
  <si>
    <t>A</t>
  </si>
  <si>
    <t>City/Town/Village</t>
  </si>
  <si>
    <t>Post office</t>
  </si>
  <si>
    <t>District</t>
  </si>
  <si>
    <t>State with STD code</t>
  </si>
  <si>
    <t>Pin</t>
  </si>
  <si>
    <t>Telephone</t>
  </si>
  <si>
    <t>Fax</t>
  </si>
  <si>
    <t>B</t>
  </si>
  <si>
    <t>Plant's Chief Executive Name</t>
  </si>
  <si>
    <t>Designation</t>
  </si>
  <si>
    <t>Telephone with STD code</t>
  </si>
  <si>
    <t>Mobile</t>
  </si>
  <si>
    <t>E-mail</t>
  </si>
  <si>
    <t>Registered Office</t>
  </si>
  <si>
    <t>Company's Chief Executive Name</t>
  </si>
  <si>
    <t>Address</t>
  </si>
  <si>
    <t>P.O.</t>
  </si>
  <si>
    <t>State</t>
  </si>
  <si>
    <t>Energy Manager Details</t>
  </si>
  <si>
    <t xml:space="preserve">Name  </t>
  </si>
  <si>
    <t>Whether EA or EM</t>
  </si>
  <si>
    <t>EA/EM Registration No.</t>
  </si>
  <si>
    <t>E-mail ID</t>
  </si>
  <si>
    <t>Form-1</t>
  </si>
  <si>
    <t>Details of information regarding Total Energy Consumed and Specific Energy Consumption Per unit of Production</t>
  </si>
  <si>
    <t>(See Rule 3)</t>
  </si>
  <si>
    <t xml:space="preserve">A. </t>
  </si>
  <si>
    <t>General Details</t>
  </si>
  <si>
    <t>Name of the Unit</t>
  </si>
  <si>
    <t>2. (i)</t>
  </si>
  <si>
    <t>Year of Establishment</t>
  </si>
  <si>
    <t>2. (ii)</t>
  </si>
  <si>
    <t>ii) Date on which the user of energy is specified as Designated consumer (DC) (Clause (e) of sec 14)</t>
  </si>
  <si>
    <t xml:space="preserve">Sector and Sub-Sector in which the Designated Consumer falls  </t>
  </si>
  <si>
    <t>Sector</t>
  </si>
  <si>
    <t>Sub-Sector</t>
  </si>
  <si>
    <t>4. (i)</t>
  </si>
  <si>
    <r>
      <t xml:space="preserve">Complete address of DCs Unit location </t>
    </r>
    <r>
      <rPr>
        <b/>
        <sz val="11"/>
        <color indexed="8"/>
        <rFont val="Arial"/>
        <family val="2"/>
      </rPr>
      <t>(including Chief Executive's name &amp; designation)</t>
    </r>
    <r>
      <rPr>
        <sz val="11"/>
        <color indexed="8"/>
        <rFont val="Arial"/>
        <family val="2"/>
      </rPr>
      <t xml:space="preserve"> with mobile, telephone, fax nos. &amp; e-mail.</t>
    </r>
  </si>
  <si>
    <t>(ii)</t>
  </si>
  <si>
    <t>Registered Office address with telephone, fax nos. &amp; e-mail</t>
  </si>
  <si>
    <t>(iii)</t>
  </si>
  <si>
    <t xml:space="preserve">Energy Manager's Name, designation, Registration No., Address, Mobile, Telephone, Fax nos. &amp; e-mail </t>
  </si>
  <si>
    <t xml:space="preserve">B. </t>
  </si>
  <si>
    <t>Production details</t>
  </si>
  <si>
    <t>Manufacturing Industries notified as Designated Consumers</t>
  </si>
  <si>
    <t>2012-13</t>
  </si>
  <si>
    <t>2013-14</t>
  </si>
  <si>
    <t>(i)</t>
  </si>
  <si>
    <t>(iv)</t>
  </si>
  <si>
    <t>Installed capacity</t>
  </si>
  <si>
    <t>(v)</t>
  </si>
  <si>
    <t>C</t>
  </si>
  <si>
    <t>Energy Consumption Details of Manufacturing Industries notified as Designated Consumers</t>
  </si>
  <si>
    <t xml:space="preserve">Total Electricity Purchased from Grid </t>
  </si>
  <si>
    <t>Million kwh</t>
  </si>
  <si>
    <t>Total Electricity Generated</t>
  </si>
  <si>
    <t xml:space="preserve">Total  Electricity Exported </t>
  </si>
  <si>
    <t>Total Electrical Energy Consumption</t>
  </si>
  <si>
    <t xml:space="preserve">Total Solid Fuel Consumption </t>
  </si>
  <si>
    <t>Million kCal</t>
  </si>
  <si>
    <t>(vi)</t>
  </si>
  <si>
    <t xml:space="preserve">Total Liquid Fuel Consumption </t>
  </si>
  <si>
    <t>(vii)</t>
  </si>
  <si>
    <t xml:space="preserve">Total Gaseous Fuel Consumption </t>
  </si>
  <si>
    <t>(viii)</t>
  </si>
  <si>
    <t>Total Thermal Energy Consumption</t>
  </si>
  <si>
    <t>(ix)</t>
  </si>
  <si>
    <t>Total  Energy Consumption (Thermal + Electrical)</t>
  </si>
  <si>
    <t>(ixb)</t>
  </si>
  <si>
    <t>TOE</t>
  </si>
  <si>
    <t>(x)</t>
  </si>
  <si>
    <t>Total Normalized Energy Consumption (Thermal + Electrical)</t>
  </si>
  <si>
    <t>Not Applicable</t>
  </si>
  <si>
    <t>D</t>
  </si>
  <si>
    <t>Specific Energy Consumption Details</t>
  </si>
  <si>
    <t>7. i</t>
  </si>
  <si>
    <t>Specific Energy Consumption(Without Normalization)</t>
  </si>
  <si>
    <t>ii</t>
  </si>
  <si>
    <t>Specific Energy Consumption (Normalized)</t>
  </si>
  <si>
    <t>E</t>
  </si>
  <si>
    <t>Power Plants notified as Designated Consumer                                              NOT  APPLICABLE</t>
  </si>
  <si>
    <t>8. i.</t>
  </si>
  <si>
    <t>Total Capacity</t>
  </si>
  <si>
    <t>MW</t>
  </si>
  <si>
    <t>Unit Configuration</t>
  </si>
  <si>
    <t>No. of units with their capacity</t>
  </si>
  <si>
    <t>iii</t>
  </si>
  <si>
    <t xml:space="preserve">Annual Gross Generation </t>
  </si>
  <si>
    <t>MU</t>
  </si>
  <si>
    <t>iv</t>
  </si>
  <si>
    <t xml:space="preserve">Annual Plant Load Factor (PLF) </t>
  </si>
  <si>
    <t>v</t>
  </si>
  <si>
    <t>Station Gross Design Heat Rate</t>
  </si>
  <si>
    <t>kcal/kWh</t>
  </si>
  <si>
    <t>vi</t>
  </si>
  <si>
    <t>Station Gross Operative Heat Rate</t>
  </si>
  <si>
    <t>vii</t>
  </si>
  <si>
    <t xml:space="preserve">Auxiliary Power Consumption </t>
  </si>
  <si>
    <t>viii</t>
  </si>
  <si>
    <t>Operative Net Heat Rate</t>
  </si>
  <si>
    <t>ix</t>
  </si>
  <si>
    <t>Operative Net Heat Rate (Normalized)</t>
  </si>
  <si>
    <t>F</t>
  </si>
  <si>
    <t>Energy Saving and Investment Details</t>
  </si>
  <si>
    <t xml:space="preserve">Baseline Year </t>
  </si>
  <si>
    <t xml:space="preserve">Current Year </t>
  </si>
  <si>
    <t>Total Electrical Energy Saving</t>
  </si>
  <si>
    <t>Million kWh</t>
  </si>
  <si>
    <t>Total Thermal Energy Saving (Solid + Liquid + Gas saving)</t>
  </si>
  <si>
    <t>Solid Fuel</t>
  </si>
  <si>
    <t>Coal</t>
  </si>
  <si>
    <t>Lignite</t>
  </si>
  <si>
    <t>Pet coke</t>
  </si>
  <si>
    <t>Biomass/waste</t>
  </si>
  <si>
    <t>Liquid Fuel (FO/LDO/LSHS/HSD/HSHS/Waste)</t>
  </si>
  <si>
    <t>Gaseous Fuel (CNG/LPG/Waste)</t>
  </si>
  <si>
    <t>Total Investment</t>
  </si>
  <si>
    <t>Million Rs</t>
  </si>
  <si>
    <t>G</t>
  </si>
  <si>
    <t>Sector-Wise Details</t>
  </si>
  <si>
    <t>S.No</t>
  </si>
  <si>
    <t>Name of the Sector</t>
  </si>
  <si>
    <t>Form in which the details to be furnished</t>
  </si>
  <si>
    <t>Aluminium</t>
  </si>
  <si>
    <t>Refinery/Smelter</t>
  </si>
  <si>
    <r>
      <t>Sa</t>
    </r>
    <r>
      <rPr>
        <vertAlign val="subscript"/>
        <sz val="11"/>
        <color indexed="8"/>
        <rFont val="Arial"/>
        <family val="2"/>
      </rPr>
      <t>1</t>
    </r>
  </si>
  <si>
    <t>Cold Rolling Sheet</t>
  </si>
  <si>
    <r>
      <t>Sa</t>
    </r>
    <r>
      <rPr>
        <vertAlign val="subscript"/>
        <sz val="11"/>
        <color indexed="8"/>
        <rFont val="Arial"/>
        <family val="2"/>
      </rPr>
      <t>2</t>
    </r>
  </si>
  <si>
    <t>Cement</t>
  </si>
  <si>
    <t>Sb</t>
  </si>
  <si>
    <t>Chlor-Alkali</t>
  </si>
  <si>
    <t>Sc</t>
  </si>
  <si>
    <t>Fertilizer</t>
  </si>
  <si>
    <t>Sd</t>
  </si>
  <si>
    <t>Iron and Steel</t>
  </si>
  <si>
    <t>Integrated Steel</t>
  </si>
  <si>
    <r>
      <t>Se</t>
    </r>
    <r>
      <rPr>
        <vertAlign val="subscript"/>
        <sz val="11"/>
        <color indexed="8"/>
        <rFont val="Arial"/>
        <family val="2"/>
      </rPr>
      <t>1</t>
    </r>
  </si>
  <si>
    <t>Sponge Iron</t>
  </si>
  <si>
    <r>
      <t>Se</t>
    </r>
    <r>
      <rPr>
        <vertAlign val="subscript"/>
        <sz val="11"/>
        <color indexed="8"/>
        <rFont val="Arial"/>
        <family val="2"/>
      </rPr>
      <t>2</t>
    </r>
  </si>
  <si>
    <t>Pulp and Paper</t>
  </si>
  <si>
    <t>Sf</t>
  </si>
  <si>
    <t>Textile</t>
  </si>
  <si>
    <t>Composite</t>
  </si>
  <si>
    <r>
      <t>Sg</t>
    </r>
    <r>
      <rPr>
        <vertAlign val="subscript"/>
        <sz val="11"/>
        <color indexed="8"/>
        <rFont val="Arial"/>
        <family val="2"/>
      </rPr>
      <t>1</t>
    </r>
  </si>
  <si>
    <t>Fiber</t>
  </si>
  <si>
    <r>
      <t>Sg</t>
    </r>
    <r>
      <rPr>
        <vertAlign val="subscript"/>
        <sz val="11"/>
        <color indexed="8"/>
        <rFont val="Arial"/>
        <family val="2"/>
      </rPr>
      <t>2</t>
    </r>
  </si>
  <si>
    <t>Spinning</t>
  </si>
  <si>
    <r>
      <t>Sg</t>
    </r>
    <r>
      <rPr>
        <vertAlign val="subscript"/>
        <sz val="11"/>
        <color indexed="8"/>
        <rFont val="Arial"/>
        <family val="2"/>
      </rPr>
      <t>3</t>
    </r>
  </si>
  <si>
    <t>Processing</t>
  </si>
  <si>
    <r>
      <t>Sg</t>
    </r>
    <r>
      <rPr>
        <vertAlign val="subscript"/>
        <sz val="11"/>
        <color indexed="8"/>
        <rFont val="Arial"/>
        <family val="2"/>
      </rPr>
      <t>4</t>
    </r>
  </si>
  <si>
    <t>Thermal Power Plant</t>
  </si>
  <si>
    <t>Sh</t>
  </si>
  <si>
    <t>We……………………………………………….........................…..undertake that information furnished in the Form I and the sector specific Form are complete and accurate to the best of my knowledge. I also undertake that the information provided for normalization is limited to external factors only.</t>
  </si>
  <si>
    <t>Signature:</t>
  </si>
  <si>
    <t xml:space="preserve">Name of Energy Manager: </t>
  </si>
  <si>
    <t>Registration Number:</t>
  </si>
  <si>
    <t>Name of the Company:</t>
  </si>
  <si>
    <t>Full Address:-</t>
  </si>
  <si>
    <t>Seal</t>
  </si>
  <si>
    <t>Date</t>
  </si>
  <si>
    <t>Grinding Section</t>
  </si>
  <si>
    <t>Ammonia</t>
  </si>
  <si>
    <t>Acid Plant</t>
  </si>
  <si>
    <t>I</t>
  </si>
  <si>
    <t>Steam</t>
  </si>
  <si>
    <t>S</t>
  </si>
  <si>
    <t xml:space="preserve">Sulpuric </t>
  </si>
  <si>
    <t xml:space="preserve">Phosphoric </t>
  </si>
  <si>
    <t>T</t>
  </si>
  <si>
    <t>Sulphuric acid</t>
  </si>
  <si>
    <t>R</t>
  </si>
  <si>
    <t>Phosphoric acid</t>
  </si>
  <si>
    <t>Cyclones &amp;</t>
  </si>
  <si>
    <t>Scrubbing</t>
  </si>
  <si>
    <t>System</t>
  </si>
  <si>
    <t>Sulpuric acid</t>
  </si>
  <si>
    <t>Recovered solution</t>
  </si>
  <si>
    <t>Over size</t>
  </si>
  <si>
    <t>0/s</t>
  </si>
  <si>
    <t>Screen</t>
  </si>
  <si>
    <t>Mill</t>
  </si>
  <si>
    <t>Product</t>
  </si>
  <si>
    <t>Recycle</t>
  </si>
  <si>
    <t>Under size</t>
  </si>
  <si>
    <t>Conditioning</t>
  </si>
  <si>
    <t>Slurry</t>
  </si>
  <si>
    <t>Drum</t>
  </si>
  <si>
    <t>Fuel</t>
  </si>
  <si>
    <t>Heater</t>
  </si>
  <si>
    <t>Rotary drum</t>
  </si>
  <si>
    <t>Granulator</t>
  </si>
  <si>
    <t>Rotary</t>
  </si>
  <si>
    <t>Air</t>
  </si>
  <si>
    <t>Cooler</t>
  </si>
  <si>
    <t>Sd_FORM - 1(Ccomplex Fertilizer including Acid Plants)</t>
  </si>
  <si>
    <t>Baseline Period</t>
  </si>
  <si>
    <t>Baseline Year (Average of Year 1 to Year 3)</t>
  </si>
  <si>
    <t>Production and capacity utilization details</t>
  </si>
  <si>
    <t>A.1</t>
  </si>
  <si>
    <t>Product Name</t>
  </si>
  <si>
    <t>Tonnes</t>
  </si>
  <si>
    <t xml:space="preserve">Re-vamp capacity </t>
  </si>
  <si>
    <t>Year of revamp</t>
  </si>
  <si>
    <t xml:space="preserve">Year </t>
  </si>
  <si>
    <t>Actual Production</t>
  </si>
  <si>
    <t>Capacity Utilization (%)</t>
  </si>
  <si>
    <t>A.2</t>
  </si>
  <si>
    <t>A.3</t>
  </si>
  <si>
    <t>Product3</t>
  </si>
  <si>
    <t>A.4</t>
  </si>
  <si>
    <t>Product4</t>
  </si>
  <si>
    <t>A.5</t>
  </si>
  <si>
    <t>Intermediate product ( Phosphoric acid)</t>
  </si>
  <si>
    <t>A.6</t>
  </si>
  <si>
    <t>Intermediate product ( Sulphuric acid )</t>
  </si>
  <si>
    <t>A.7</t>
  </si>
  <si>
    <t>Intermediate product ( Nitric acid )</t>
  </si>
  <si>
    <t>Electricity Consumption and cost</t>
  </si>
  <si>
    <t>B.1</t>
  </si>
  <si>
    <t>Source of Purchase ( Grid / others)</t>
  </si>
  <si>
    <t>Lakh kWh</t>
  </si>
  <si>
    <t xml:space="preserve">Total Cost </t>
  </si>
  <si>
    <t>Rs. Lakh/ year</t>
  </si>
  <si>
    <t xml:space="preserve">Plant Connected Load </t>
  </si>
  <si>
    <t>Contract demand with utility</t>
  </si>
  <si>
    <t>MVA</t>
  </si>
  <si>
    <t>Plant Running Hours</t>
  </si>
  <si>
    <t>hours</t>
  </si>
  <si>
    <t>B.2</t>
  </si>
  <si>
    <t xml:space="preserve">Own Generation </t>
  </si>
  <si>
    <t>B.2.1</t>
  </si>
  <si>
    <t>Through DG Set</t>
  </si>
  <si>
    <t>B.2.1.1</t>
  </si>
  <si>
    <t>Power generation</t>
  </si>
  <si>
    <t>Annual power generation ( Gross)</t>
  </si>
  <si>
    <t xml:space="preserve">Auxilliary Power Consumption </t>
  </si>
  <si>
    <t>Annual power generation (Net)</t>
  </si>
  <si>
    <t xml:space="preserve">Total annual fuel cost </t>
  </si>
  <si>
    <t>Rs. Lakh</t>
  </si>
  <si>
    <t xml:space="preserve">Cost of Electricity </t>
  </si>
  <si>
    <t>Rs./ kWh</t>
  </si>
  <si>
    <t>Heat rate of power</t>
  </si>
  <si>
    <t>Kcal/ kWh</t>
  </si>
  <si>
    <t>B.2.1.2</t>
  </si>
  <si>
    <t>Fuel (Specify))</t>
  </si>
  <si>
    <t xml:space="preserve">Gross calorific value of Fuel </t>
  </si>
  <si>
    <t>kCal/ kg</t>
  </si>
  <si>
    <t>Net calorific value of fuel</t>
  </si>
  <si>
    <t xml:space="preserve">Annual fuel consumption </t>
  </si>
  <si>
    <t>kL</t>
  </si>
  <si>
    <t>Average Density of Fuel</t>
  </si>
  <si>
    <t>kg/litre</t>
  </si>
  <si>
    <t>B.2.1.3</t>
  </si>
  <si>
    <t>B.2.2</t>
  </si>
  <si>
    <t xml:space="preserve">Through Steam turbine/ generator   </t>
  </si>
  <si>
    <t>B.2.2.1</t>
  </si>
  <si>
    <t>power allocated for complex fertilizer and Acids  production</t>
  </si>
  <si>
    <t>B.2.2.2</t>
  </si>
  <si>
    <t>B.2.2.2.1</t>
  </si>
  <si>
    <t xml:space="preserve"> Coal  (Imported )</t>
  </si>
  <si>
    <t>kg</t>
  </si>
  <si>
    <t>B.2.2.2.2</t>
  </si>
  <si>
    <t>Annual fuel consumption ( Kg)</t>
  </si>
  <si>
    <t>B.2.2.2.3</t>
  </si>
  <si>
    <t>Liquid fuel ( FO, Naphtha)</t>
  </si>
  <si>
    <t>Density</t>
  </si>
  <si>
    <t>kg/ltr</t>
  </si>
  <si>
    <t>B.2.2.24</t>
  </si>
  <si>
    <t>Gaseous fuel ( NG)</t>
  </si>
  <si>
    <t>kCal/ SCM</t>
  </si>
  <si>
    <t>( MMSCM)</t>
  </si>
  <si>
    <t>B.2.2.3</t>
  </si>
  <si>
    <t>Total Electricity Generated through Steam Turbine</t>
  </si>
  <si>
    <t>B.2.2.4</t>
  </si>
  <si>
    <t>Energy allocated to complex fertilizer and Acids  plant ( TOE)</t>
  </si>
  <si>
    <t>B.2.3</t>
  </si>
  <si>
    <t>Through Gas turbine</t>
  </si>
  <si>
    <t>B.2.3.1</t>
  </si>
  <si>
    <t>B.2.3.2</t>
  </si>
  <si>
    <t>Fuel used ( specify)</t>
  </si>
  <si>
    <t>B.2.3.2.1</t>
  </si>
  <si>
    <t>Fuel (NG)</t>
  </si>
  <si>
    <t xml:space="preserve">Net calorific value </t>
  </si>
  <si>
    <t>Lakh SCM</t>
  </si>
  <si>
    <t>B.2.3.2.2</t>
  </si>
  <si>
    <t>Fuel (Others)</t>
  </si>
  <si>
    <t>Name of Fuel used</t>
  </si>
  <si>
    <t xml:space="preserve">Gross calorific value </t>
  </si>
  <si>
    <t>B.2.3.3</t>
  </si>
  <si>
    <t>Total Electricity Generated through Gas Turbine</t>
  </si>
  <si>
    <t xml:space="preserve">TOE </t>
  </si>
  <si>
    <t>B.2.3.4</t>
  </si>
  <si>
    <t xml:space="preserve">Total electrical energy allocated for complex fertilizer and Acids  production through Gas turbine </t>
  </si>
  <si>
    <t>B.2.4</t>
  </si>
  <si>
    <t>Total Generation of Electricity 
( DG Set + steam turbine + gas turbine)</t>
  </si>
  <si>
    <t>B.2.5</t>
  </si>
  <si>
    <t>Electricity  exported to Grid/others</t>
  </si>
  <si>
    <t>B.2.6</t>
  </si>
  <si>
    <t>Steam production through Co-Generation</t>
  </si>
  <si>
    <t xml:space="preserve">Co-Gen Capacity </t>
  </si>
  <si>
    <t xml:space="preserve">Annual Generation </t>
  </si>
  <si>
    <t>Heat Input</t>
  </si>
  <si>
    <t>Heat Output</t>
  </si>
  <si>
    <t>Plant Load Factor</t>
  </si>
  <si>
    <t>Allocated for complex fertilizer and Acids  production</t>
  </si>
  <si>
    <t>C.1</t>
  </si>
  <si>
    <t xml:space="preserve">Solid Fuel Consumption </t>
  </si>
  <si>
    <t>Type of Coal used</t>
  </si>
  <si>
    <t>C.1.1</t>
  </si>
  <si>
    <t>Coal (Indigenous, specify)</t>
  </si>
  <si>
    <t xml:space="preserve">Gross calorific value (Power Generation) </t>
  </si>
  <si>
    <t xml:space="preserve">Gross calorific value (Process) </t>
  </si>
  <si>
    <t xml:space="preserve">Net calorific value (Average) </t>
  </si>
  <si>
    <t>Quantity balance in store</t>
  </si>
  <si>
    <t xml:space="preserve">Quantity purchased </t>
  </si>
  <si>
    <t>Total Quantity Consumed</t>
  </si>
  <si>
    <t>Quantity allocated for complex fertilizer and Acids products</t>
  </si>
  <si>
    <t>g.i</t>
  </si>
  <si>
    <t>Quantity used for power generation</t>
  </si>
  <si>
    <t>g.ii</t>
  </si>
  <si>
    <t>Quantity used for raw material</t>
  </si>
  <si>
    <t>g.iii</t>
  </si>
  <si>
    <t>Quantity used for process heating</t>
  </si>
  <si>
    <t>C.1.2</t>
  </si>
  <si>
    <t>Coal (Imported)</t>
  </si>
  <si>
    <t>Quantity allocated for complex fertilizer and Acids  production</t>
  </si>
  <si>
    <t>C.1.3</t>
  </si>
  <si>
    <t>Total energy consumption ( Gross)of solid fuel</t>
  </si>
  <si>
    <t>C.1.4</t>
  </si>
  <si>
    <t>Total energy ( Net )of solid fuel  allocated for complex fertilizer and Acids  production</t>
  </si>
  <si>
    <t>Liquid Fuel Consumption</t>
  </si>
  <si>
    <t>D.1</t>
  </si>
  <si>
    <t>Furnace Oil</t>
  </si>
  <si>
    <t>Gross calorific value (Yearly Average)</t>
  </si>
  <si>
    <t>Net calorific value (Yearly Average)</t>
  </si>
  <si>
    <t>Quantity purchased</t>
  </si>
  <si>
    <t xml:space="preserve">Average Density </t>
  </si>
  <si>
    <t>D.2</t>
  </si>
  <si>
    <t>Low Sulphur Heavy Stock (LSHS)</t>
  </si>
  <si>
    <t>D.3</t>
  </si>
  <si>
    <t>High Sulphur Heavy Stock (HSHS)</t>
  </si>
  <si>
    <t>D.4</t>
  </si>
  <si>
    <t>sssss</t>
  </si>
  <si>
    <t>Average Density</t>
  </si>
  <si>
    <t>D.5</t>
  </si>
  <si>
    <t>Total energy consumption ( Gross)of liquid fuel</t>
  </si>
  <si>
    <t>D.6</t>
  </si>
  <si>
    <t>Total energy of liquid fuel allocated for complex fertilizer and Acids  production</t>
  </si>
  <si>
    <t>Gaseous Fuel</t>
  </si>
  <si>
    <t>E.1</t>
  </si>
  <si>
    <t xml:space="preserve"> Natural Gas (Total)</t>
  </si>
  <si>
    <t xml:space="preserve">Gross calorific value (Yearly Average) </t>
  </si>
  <si>
    <t>kCal/SCM</t>
  </si>
  <si>
    <t xml:space="preserve">Net calorific value (Yearly Average) </t>
  </si>
  <si>
    <t>d(i)</t>
  </si>
  <si>
    <t>d(ii)</t>
  </si>
  <si>
    <t>Quantity used as raw material</t>
  </si>
  <si>
    <t>d(iii)</t>
  </si>
  <si>
    <t>Quantity used for transportation, if any</t>
  </si>
  <si>
    <t>d(iv)</t>
  </si>
  <si>
    <t>E.2</t>
  </si>
  <si>
    <t>TOTAL ENERGY_GAS FUEL FOR complex fertilizer and Acids  PRODUCTION</t>
  </si>
  <si>
    <t>Waste generated in the plant and used as fuel</t>
  </si>
  <si>
    <t>F.1</t>
  </si>
  <si>
    <t>Solid Waste</t>
  </si>
  <si>
    <t>Name of Solid Waste</t>
  </si>
  <si>
    <t xml:space="preserve">Quantity Generated </t>
  </si>
  <si>
    <t>Quantity consumed</t>
  </si>
  <si>
    <t>F.2</t>
  </si>
  <si>
    <t>Liquid Waste</t>
  </si>
  <si>
    <t>Name of Liquid Waste</t>
  </si>
  <si>
    <t>F.3</t>
  </si>
  <si>
    <t>Gaseous Waste</t>
  </si>
  <si>
    <t>Name of gas Waste</t>
  </si>
  <si>
    <t>F.4</t>
  </si>
  <si>
    <t>Name of the Fuel</t>
  </si>
  <si>
    <t>Type of Fuel</t>
  </si>
  <si>
    <t xml:space="preserve">Average Gross calorific value (Yearly Average) </t>
  </si>
  <si>
    <t xml:space="preserve">Annual cost of the others source </t>
  </si>
  <si>
    <t>F.5</t>
  </si>
  <si>
    <t>TOTAL ENERGY_WASTE HEAT</t>
  </si>
  <si>
    <t>Renewable energy consumed</t>
  </si>
  <si>
    <t>Date:</t>
  </si>
  <si>
    <t>Place:</t>
  </si>
  <si>
    <t>NA</t>
  </si>
  <si>
    <t>Weighted average</t>
  </si>
  <si>
    <t>Others (Specify)</t>
  </si>
  <si>
    <t>Complex Fertilizer</t>
  </si>
  <si>
    <t xml:space="preserve">Product name </t>
  </si>
  <si>
    <t>Coal grade Indigenous ( Specify)</t>
  </si>
  <si>
    <t>Total purchased electrical energy  allocated for complex fertilizer  &amp; intermediate production</t>
  </si>
  <si>
    <t>Final product (Complex fertilizer - 1)</t>
  </si>
  <si>
    <t>AAA</t>
  </si>
  <si>
    <t>BBB</t>
  </si>
  <si>
    <t>CCC</t>
  </si>
  <si>
    <t>DDD</t>
  </si>
  <si>
    <t>Nitric acid</t>
  </si>
  <si>
    <t>B1</t>
  </si>
  <si>
    <t>B2</t>
  </si>
  <si>
    <t>B3</t>
  </si>
  <si>
    <t>B4</t>
  </si>
  <si>
    <t>B5</t>
  </si>
  <si>
    <t>B6</t>
  </si>
  <si>
    <t>B7</t>
  </si>
  <si>
    <t xml:space="preserve">Tonnes </t>
  </si>
  <si>
    <t>Other products (Please add extra rows in case of additional products)</t>
  </si>
  <si>
    <t>ABC</t>
  </si>
  <si>
    <t>Organisation Seal</t>
  </si>
  <si>
    <t xml:space="preserve">I ……………………………………………….........................…..solemnly declare that to the best of my knowledge the information given in the above summary sheet of  Form 1 there to is correct and complete. </t>
  </si>
  <si>
    <t>Overall energy  inputs at battery limit of entire complex</t>
  </si>
  <si>
    <t>Final product (complex fertilizer -2)</t>
  </si>
  <si>
    <t>Total quantity purchased  In the whole complex.</t>
  </si>
  <si>
    <t>Quantity allocated for complex fertilizer &amp; Acid Plants</t>
  </si>
  <si>
    <t xml:space="preserve">DG Set  electricity energy consumed for complex fertilizer and Acids  production
(TOE) </t>
  </si>
  <si>
    <t>Battery Limit Block Diagram for Mixed Acid Plants</t>
  </si>
  <si>
    <t>Bagging/</t>
  </si>
  <si>
    <t>warehouse</t>
  </si>
  <si>
    <t>Nitric Acid</t>
  </si>
  <si>
    <t>Urea, KCl, Filler material etc.</t>
  </si>
  <si>
    <t>Battery Limit Block Diagram for Nitrophosphate Plants</t>
  </si>
  <si>
    <t>(Plant may Modify the Battery Limit Block diagram)</t>
  </si>
  <si>
    <t>Sulphuric acid (Produced in Plant)</t>
  </si>
  <si>
    <t>On stream Hours</t>
  </si>
  <si>
    <t>Export</t>
  </si>
  <si>
    <t>Urea, KCl, Filler materials, etc.</t>
  </si>
  <si>
    <t>TOE/MT Product</t>
  </si>
  <si>
    <t>Imported Phos acid</t>
  </si>
  <si>
    <t>C.P.P.&amp; HRU/SGP</t>
  </si>
  <si>
    <t>offsites &amp; other utilities</t>
  </si>
  <si>
    <t>Exhaust</t>
  </si>
  <si>
    <t>Recovery</t>
  </si>
  <si>
    <t>Section</t>
  </si>
  <si>
    <t>Solution or</t>
  </si>
  <si>
    <t>slurry</t>
  </si>
  <si>
    <t xml:space="preserve">Recovery Section </t>
  </si>
  <si>
    <t>or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</si>
</sst>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Palatino Linotype"/>
      <family val="1"/>
    </font>
    <font>
      <b/>
      <sz val="16"/>
      <color indexed="9"/>
      <name val="Palatino Linotype"/>
      <family val="1"/>
    </font>
    <font>
      <b/>
      <sz val="18"/>
      <color rgb="FF000000"/>
      <name val="Palatino Linotype"/>
      <family val="1"/>
    </font>
    <font>
      <b/>
      <sz val="11"/>
      <color rgb="FF000000"/>
      <name val="Palatino Linotype"/>
      <family val="1"/>
    </font>
    <font>
      <b/>
      <sz val="11"/>
      <name val="Palatino Linotype"/>
      <family val="1"/>
    </font>
    <font>
      <sz val="11"/>
      <color rgb="FF000000"/>
      <name val="Palatino Linotype"/>
      <family val="1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vertAlign val="subscript"/>
      <sz val="11"/>
      <color indexed="8"/>
      <name val="Arial"/>
      <family val="2"/>
    </font>
    <font>
      <b/>
      <sz val="11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7030A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Fill="1" applyProtection="1"/>
    <xf numFmtId="0" fontId="3" fillId="0" borderId="0" xfId="0" applyFont="1" applyAlignment="1" applyProtection="1">
      <alignment horizontal="left"/>
    </xf>
    <xf numFmtId="0" fontId="0" fillId="3" borderId="1" xfId="0" applyFill="1" applyBorder="1" applyAlignment="1">
      <alignment horizontal="center" vertical="center"/>
    </xf>
    <xf numFmtId="0" fontId="0" fillId="0" borderId="0" xfId="0" applyFont="1" applyProtection="1"/>
    <xf numFmtId="0" fontId="4" fillId="0" borderId="0" xfId="0" applyFont="1" applyAlignment="1" applyProtection="1">
      <alignment horizontal="left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 applyProtection="1"/>
    <xf numFmtId="0" fontId="5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left"/>
    </xf>
    <xf numFmtId="0" fontId="5" fillId="3" borderId="1" xfId="0" applyFont="1" applyFill="1" applyBorder="1" applyAlignment="1" applyProtection="1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wrapText="1"/>
    </xf>
    <xf numFmtId="164" fontId="2" fillId="7" borderId="1" xfId="0" applyNumberFormat="1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left"/>
    </xf>
    <xf numFmtId="0" fontId="2" fillId="7" borderId="1" xfId="0" applyFont="1" applyFill="1" applyBorder="1" applyAlignment="1" applyProtection="1"/>
    <xf numFmtId="0" fontId="0" fillId="7" borderId="1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/>
    </xf>
    <xf numFmtId="0" fontId="6" fillId="0" borderId="5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left"/>
    </xf>
    <xf numFmtId="0" fontId="6" fillId="0" borderId="0" xfId="0" applyFont="1" applyFill="1" applyProtection="1"/>
    <xf numFmtId="0" fontId="8" fillId="0" borderId="0" xfId="0" applyFont="1" applyProtection="1"/>
    <xf numFmtId="164" fontId="8" fillId="3" borderId="1" xfId="0" applyNumberFormat="1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/>
    <xf numFmtId="0" fontId="8" fillId="2" borderId="8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/>
    <xf numFmtId="0" fontId="0" fillId="0" borderId="1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7" fillId="0" borderId="1" xfId="0" applyFont="1" applyBorder="1" applyProtection="1"/>
    <xf numFmtId="0" fontId="6" fillId="9" borderId="8" xfId="0" applyFont="1" applyFill="1" applyBorder="1" applyAlignment="1" applyProtection="1">
      <alignment horizontal="left"/>
    </xf>
    <xf numFmtId="0" fontId="6" fillId="0" borderId="1" xfId="0" applyFont="1" applyBorder="1" applyProtection="1"/>
    <xf numFmtId="0" fontId="6" fillId="9" borderId="1" xfId="0" applyFont="1" applyFill="1" applyBorder="1" applyAlignment="1" applyProtection="1">
      <alignment horizontal="left" vertical="center" wrapText="1"/>
    </xf>
    <xf numFmtId="0" fontId="6" fillId="10" borderId="8" xfId="0" applyFont="1" applyFill="1" applyBorder="1" applyAlignment="1" applyProtection="1">
      <alignment horizontal="left"/>
    </xf>
    <xf numFmtId="0" fontId="6" fillId="1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Protection="1"/>
    <xf numFmtId="0" fontId="5" fillId="0" borderId="1" xfId="0" applyFont="1" applyFill="1" applyBorder="1" applyAlignment="1" applyProtection="1"/>
    <xf numFmtId="0" fontId="7" fillId="0" borderId="1" xfId="0" applyFont="1" applyFill="1" applyBorder="1" applyProtection="1"/>
    <xf numFmtId="0" fontId="7" fillId="2" borderId="1" xfId="0" applyFont="1" applyFill="1" applyBorder="1" applyProtection="1"/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/>
    </xf>
    <xf numFmtId="0" fontId="6" fillId="4" borderId="1" xfId="0" applyFont="1" applyFill="1" applyBorder="1" applyProtection="1"/>
    <xf numFmtId="0" fontId="6" fillId="0" borderId="1" xfId="0" applyFont="1" applyFill="1" applyBorder="1" applyProtection="1"/>
    <xf numFmtId="0" fontId="8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/>
    </xf>
    <xf numFmtId="0" fontId="6" fillId="5" borderId="1" xfId="0" applyFont="1" applyFill="1" applyBorder="1" applyProtection="1"/>
    <xf numFmtId="0" fontId="0" fillId="0" borderId="0" xfId="0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6" borderId="8" xfId="0" applyFont="1" applyFill="1" applyBorder="1" applyAlignment="1" applyProtection="1">
      <alignment horizontal="left" vertical="center" wrapText="1"/>
    </xf>
    <xf numFmtId="0" fontId="8" fillId="6" borderId="8" xfId="0" applyFont="1" applyFill="1" applyBorder="1" applyAlignment="1" applyProtection="1">
      <alignment vertical="center"/>
    </xf>
    <xf numFmtId="0" fontId="6" fillId="6" borderId="8" xfId="0" applyFont="1" applyFill="1" applyBorder="1" applyAlignment="1" applyProtection="1">
      <alignment vertical="center"/>
    </xf>
    <xf numFmtId="0" fontId="7" fillId="2" borderId="8" xfId="0" applyFont="1" applyFill="1" applyBorder="1" applyAlignment="1" applyProtection="1">
      <alignment vertical="center"/>
    </xf>
    <xf numFmtId="0" fontId="0" fillId="0" borderId="0" xfId="0" applyFill="1" applyBorder="1" applyProtection="1"/>
    <xf numFmtId="0" fontId="5" fillId="0" borderId="1" xfId="0" applyFont="1" applyFill="1" applyBorder="1" applyAlignment="1" applyProtection="1">
      <alignment horizontal="center"/>
    </xf>
    <xf numFmtId="0" fontId="8" fillId="10" borderId="8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7" fillId="2" borderId="4" xfId="0" applyFont="1" applyFill="1" applyBorder="1" applyProtection="1"/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</xf>
    <xf numFmtId="0" fontId="7" fillId="4" borderId="1" xfId="0" applyFont="1" applyFill="1" applyBorder="1" applyProtection="1"/>
    <xf numFmtId="0" fontId="5" fillId="0" borderId="1" xfId="0" applyFont="1" applyBorder="1" applyAlignment="1" applyProtection="1">
      <alignment horizontal="left"/>
    </xf>
    <xf numFmtId="0" fontId="7" fillId="9" borderId="1" xfId="0" applyFont="1" applyFill="1" applyBorder="1" applyAlignment="1" applyProtection="1">
      <alignment horizontal="left"/>
    </xf>
    <xf numFmtId="0" fontId="7" fillId="10" borderId="1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7" fillId="5" borderId="1" xfId="0" applyFont="1" applyFill="1" applyBorder="1" applyProtection="1"/>
    <xf numFmtId="0" fontId="0" fillId="0" borderId="1" xfId="0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left" vertical="center" wrapText="1"/>
    </xf>
    <xf numFmtId="0" fontId="5" fillId="6" borderId="1" xfId="0" applyFont="1" applyFill="1" applyBorder="1" applyAlignment="1" applyProtection="1">
      <alignment vertical="center"/>
    </xf>
    <xf numFmtId="0" fontId="7" fillId="6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/>
    </xf>
    <xf numFmtId="0" fontId="5" fillId="10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left" wrapText="1"/>
    </xf>
    <xf numFmtId="0" fontId="7" fillId="9" borderId="8" xfId="0" applyFont="1" applyFill="1" applyBorder="1" applyAlignment="1" applyProtection="1">
      <alignment horizontal="left"/>
    </xf>
    <xf numFmtId="0" fontId="7" fillId="10" borderId="8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center"/>
    </xf>
    <xf numFmtId="0" fontId="5" fillId="0" borderId="8" xfId="0" applyFont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horizontal="left" vertical="center" wrapText="1"/>
    </xf>
    <xf numFmtId="0" fontId="5" fillId="10" borderId="8" xfId="0" applyFont="1" applyFill="1" applyBorder="1" applyAlignment="1" applyProtection="1">
      <alignment horizontal="left" vertical="center" wrapText="1"/>
    </xf>
    <xf numFmtId="0" fontId="5" fillId="11" borderId="1" xfId="0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 applyProtection="1">
      <alignment horizontal="left"/>
    </xf>
    <xf numFmtId="0" fontId="7" fillId="11" borderId="1" xfId="0" applyFont="1" applyFill="1" applyBorder="1" applyAlignment="1" applyProtection="1"/>
    <xf numFmtId="0" fontId="7" fillId="11" borderId="1" xfId="0" applyFont="1" applyFill="1" applyBorder="1" applyAlignment="1" applyProtection="1">
      <alignment horizontal="center"/>
    </xf>
    <xf numFmtId="0" fontId="7" fillId="11" borderId="1" xfId="0" applyFont="1" applyFill="1" applyBorder="1" applyAlignment="1" applyProtection="1">
      <alignment horizontal="center"/>
      <protection locked="0"/>
    </xf>
    <xf numFmtId="0" fontId="7" fillId="11" borderId="1" xfId="0" applyFont="1" applyFill="1" applyBorder="1" applyProtection="1"/>
    <xf numFmtId="0" fontId="7" fillId="0" borderId="0" xfId="0" applyFont="1" applyFill="1" applyProtection="1"/>
    <xf numFmtId="0" fontId="4" fillId="3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/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/>
    </xf>
    <xf numFmtId="0" fontId="9" fillId="9" borderId="1" xfId="0" applyFont="1" applyFill="1" applyBorder="1" applyAlignment="1" applyProtection="1">
      <alignment horizontal="left"/>
    </xf>
    <xf numFmtId="0" fontId="9" fillId="10" borderId="1" xfId="0" applyFont="1" applyFill="1" applyBorder="1" applyAlignment="1" applyProtection="1">
      <alignment horizontal="left"/>
    </xf>
    <xf numFmtId="0" fontId="7" fillId="6" borderId="1" xfId="0" applyFont="1" applyFill="1" applyBorder="1" applyAlignment="1" applyProtection="1">
      <alignment horizontal="center"/>
    </xf>
    <xf numFmtId="0" fontId="5" fillId="6" borderId="8" xfId="0" applyFont="1" applyFill="1" applyBorder="1" applyAlignment="1" applyProtection="1">
      <alignment horizontal="left"/>
    </xf>
    <xf numFmtId="0" fontId="5" fillId="6" borderId="1" xfId="0" applyFont="1" applyFill="1" applyBorder="1" applyAlignment="1" applyProtection="1"/>
    <xf numFmtId="0" fontId="7" fillId="6" borderId="1" xfId="0" applyFont="1" applyFill="1" applyBorder="1" applyProtection="1"/>
    <xf numFmtId="0" fontId="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 vertical="center" wrapText="1"/>
    </xf>
    <xf numFmtId="0" fontId="0" fillId="3" borderId="1" xfId="0" applyFill="1" applyBorder="1"/>
    <xf numFmtId="0" fontId="0" fillId="4" borderId="1" xfId="0" applyFill="1" applyBorder="1"/>
    <xf numFmtId="0" fontId="13" fillId="13" borderId="1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left" vertical="center"/>
    </xf>
    <xf numFmtId="0" fontId="0" fillId="5" borderId="1" xfId="0" applyFill="1" applyBorder="1"/>
    <xf numFmtId="0" fontId="13" fillId="14" borderId="1" xfId="0" applyFont="1" applyFill="1" applyBorder="1" applyAlignment="1">
      <alignment horizontal="left" vertical="center"/>
    </xf>
    <xf numFmtId="0" fontId="0" fillId="6" borderId="1" xfId="0" applyFill="1" applyBorder="1"/>
    <xf numFmtId="0" fontId="13" fillId="14" borderId="1" xfId="0" applyFont="1" applyFill="1" applyBorder="1" applyAlignment="1">
      <alignment horizontal="left" vertical="center" wrapText="1"/>
    </xf>
    <xf numFmtId="0" fontId="15" fillId="14" borderId="10" xfId="0" applyFont="1" applyFill="1" applyBorder="1" applyAlignment="1" applyProtection="1">
      <alignment horizontal="center" vertical="center"/>
    </xf>
    <xf numFmtId="0" fontId="15" fillId="1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vertical="center"/>
    </xf>
    <xf numFmtId="0" fontId="15" fillId="14" borderId="11" xfId="0" applyFont="1" applyFill="1" applyBorder="1" applyAlignment="1">
      <alignment horizontal="left" vertical="center"/>
    </xf>
    <xf numFmtId="0" fontId="13" fillId="13" borderId="7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vertical="center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0" fillId="13" borderId="0" xfId="0" applyFill="1"/>
    <xf numFmtId="0" fontId="15" fillId="13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15" borderId="1" xfId="0" applyFont="1" applyFill="1" applyBorder="1" applyAlignment="1" applyProtection="1">
      <alignment horizontal="center" vertical="center" wrapText="1"/>
    </xf>
    <xf numFmtId="0" fontId="16" fillId="15" borderId="1" xfId="0" applyFont="1" applyFill="1" applyBorder="1" applyAlignment="1" applyProtection="1">
      <alignment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vertical="center" wrapText="1"/>
    </xf>
    <xf numFmtId="0" fontId="17" fillId="14" borderId="1" xfId="0" applyFont="1" applyFill="1" applyBorder="1" applyAlignment="1" applyProtection="1">
      <alignment horizontal="center" vertical="center" wrapText="1"/>
    </xf>
    <xf numFmtId="0" fontId="17" fillId="14" borderId="1" xfId="0" applyFont="1" applyFill="1" applyBorder="1" applyAlignment="1" applyProtection="1">
      <alignment vertical="center" wrapText="1"/>
    </xf>
    <xf numFmtId="0" fontId="17" fillId="0" borderId="1" xfId="0" applyFont="1" applyBorder="1" applyAlignment="1" applyProtection="1">
      <alignment horizontal="justify" vertical="center" wrapText="1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vertical="center" wrapText="1"/>
    </xf>
    <xf numFmtId="2" fontId="17" fillId="5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</xf>
    <xf numFmtId="2" fontId="21" fillId="5" borderId="1" xfId="0" applyNumberFormat="1" applyFont="1" applyFill="1" applyBorder="1" applyAlignment="1" applyProtection="1">
      <alignment horizontal="center" vertical="center" wrapText="1"/>
    </xf>
    <xf numFmtId="0" fontId="17" fillId="14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left" vertical="center"/>
    </xf>
    <xf numFmtId="0" fontId="17" fillId="6" borderId="1" xfId="0" applyFont="1" applyFill="1" applyBorder="1" applyAlignment="1" applyProtection="1">
      <alignment horizontal="center" vertical="center" wrapText="1"/>
    </xf>
    <xf numFmtId="0" fontId="17" fillId="6" borderId="1" xfId="0" applyFont="1" applyFill="1" applyBorder="1" applyAlignment="1" applyProtection="1">
      <alignment vertical="center" wrapText="1"/>
    </xf>
    <xf numFmtId="2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/>
    <xf numFmtId="0" fontId="1" fillId="0" borderId="0" xfId="0" applyFont="1" applyFill="1"/>
    <xf numFmtId="0" fontId="17" fillId="0" borderId="1" xfId="0" applyFont="1" applyFill="1" applyBorder="1" applyAlignment="1" applyProtection="1">
      <alignment horizontal="center" vertical="center" wrapText="1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Alignment="1">
      <alignment horizont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</xf>
    <xf numFmtId="165" fontId="17" fillId="5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5" fontId="17" fillId="6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0" fillId="16" borderId="1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/>
    </xf>
    <xf numFmtId="0" fontId="20" fillId="0" borderId="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 wrapText="1"/>
    </xf>
    <xf numFmtId="0" fontId="28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9" fillId="0" borderId="0" xfId="0" applyFont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0" xfId="0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30" fillId="6" borderId="25" xfId="0" applyFont="1" applyFill="1" applyBorder="1" applyAlignment="1" applyProtection="1">
      <alignment horizontal="center" vertical="center"/>
    </xf>
    <xf numFmtId="0" fontId="31" fillId="0" borderId="27" xfId="0" applyFont="1" applyFill="1" applyBorder="1" applyAlignment="1" applyProtection="1">
      <alignment horizontal="center" vertical="center"/>
    </xf>
    <xf numFmtId="0" fontId="32" fillId="0" borderId="25" xfId="0" applyFont="1" applyFill="1" applyBorder="1" applyAlignment="1" applyProtection="1">
      <alignment horizontal="center" vertical="center"/>
    </xf>
    <xf numFmtId="0" fontId="32" fillId="0" borderId="25" xfId="0" applyFont="1" applyBorder="1" applyAlignment="1" applyProtection="1">
      <alignment horizontal="center" vertical="center"/>
    </xf>
    <xf numFmtId="0" fontId="23" fillId="6" borderId="26" xfId="0" applyFont="1" applyFill="1" applyBorder="1" applyAlignment="1" applyProtection="1">
      <alignment horizontal="center" vertical="center"/>
    </xf>
    <xf numFmtId="0" fontId="23" fillId="2" borderId="26" xfId="0" applyFont="1" applyFill="1" applyBorder="1" applyAlignment="1" applyProtection="1">
      <alignment horizontal="center" vertical="center"/>
    </xf>
    <xf numFmtId="0" fontId="30" fillId="6" borderId="1" xfId="0" applyFont="1" applyFill="1" applyBorder="1" applyAlignment="1" applyProtection="1">
      <alignment vertical="center" wrapText="1"/>
    </xf>
    <xf numFmtId="0" fontId="30" fillId="6" borderId="1" xfId="0" applyFont="1" applyFill="1" applyBorder="1" applyAlignment="1" applyProtection="1">
      <alignment horizontal="center" vertical="center"/>
    </xf>
    <xf numFmtId="2" fontId="30" fillId="6" borderId="26" xfId="0" applyNumberFormat="1" applyFont="1" applyFill="1" applyBorder="1" applyAlignment="1" applyProtection="1">
      <alignment horizontal="center" vertical="center"/>
    </xf>
    <xf numFmtId="2" fontId="30" fillId="2" borderId="26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Protection="1"/>
    <xf numFmtId="0" fontId="0" fillId="0" borderId="2" xfId="0" applyFont="1" applyFill="1" applyBorder="1" applyProtection="1"/>
    <xf numFmtId="0" fontId="0" fillId="0" borderId="8" xfId="0" applyFont="1" applyFill="1" applyBorder="1" applyAlignment="1" applyProtection="1">
      <alignment horizontal="center" wrapText="1"/>
    </xf>
    <xf numFmtId="0" fontId="6" fillId="5" borderId="8" xfId="0" applyFont="1" applyFill="1" applyBorder="1" applyAlignment="1" applyProtection="1">
      <alignment horizontal="center" wrapText="1"/>
    </xf>
    <xf numFmtId="0" fontId="6" fillId="0" borderId="8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 vertical="top" wrapText="1"/>
    </xf>
    <xf numFmtId="0" fontId="0" fillId="0" borderId="0" xfId="0" applyFont="1"/>
    <xf numFmtId="0" fontId="0" fillId="0" borderId="2" xfId="0" applyFont="1" applyBorder="1" applyProtection="1"/>
    <xf numFmtId="0" fontId="6" fillId="4" borderId="1" xfId="0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2" fillId="6" borderId="0" xfId="0" applyFont="1" applyFill="1" applyAlignment="1" applyProtection="1">
      <alignment vertical="center"/>
    </xf>
    <xf numFmtId="0" fontId="0" fillId="6" borderId="0" xfId="0" applyFill="1" applyAlignment="1" applyProtection="1">
      <alignment vertical="center"/>
    </xf>
    <xf numFmtId="0" fontId="0" fillId="0" borderId="1" xfId="0" applyFill="1" applyBorder="1"/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6" borderId="1" xfId="0" applyFill="1" applyBorder="1" applyAlignment="1">
      <alignment vertical="center"/>
    </xf>
    <xf numFmtId="0" fontId="0" fillId="0" borderId="1" xfId="0" applyBorder="1" applyAlignment="1">
      <alignment horizontal="center"/>
    </xf>
    <xf numFmtId="0" fontId="23" fillId="0" borderId="0" xfId="0" applyFont="1" applyProtection="1"/>
    <xf numFmtId="0" fontId="23" fillId="0" borderId="0" xfId="0" applyFont="1" applyAlignment="1" applyProtection="1"/>
    <xf numFmtId="0" fontId="23" fillId="0" borderId="0" xfId="0" applyFont="1" applyFill="1" applyProtection="1"/>
    <xf numFmtId="0" fontId="23" fillId="0" borderId="0" xfId="0" applyFont="1"/>
    <xf numFmtId="0" fontId="4" fillId="0" borderId="0" xfId="0" applyFont="1" applyAlignment="1" applyProtection="1"/>
    <xf numFmtId="0" fontId="23" fillId="3" borderId="1" xfId="0" applyFont="1" applyFill="1" applyBorder="1" applyAlignment="1">
      <alignment vertical="center"/>
    </xf>
    <xf numFmtId="0" fontId="25" fillId="0" borderId="1" xfId="0" applyFont="1" applyFill="1" applyBorder="1" applyAlignment="1" applyProtection="1">
      <alignment vertical="center"/>
    </xf>
    <xf numFmtId="0" fontId="23" fillId="4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/>
    </xf>
    <xf numFmtId="0" fontId="30" fillId="3" borderId="25" xfId="0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vertical="center" wrapText="1"/>
      <protection locked="0"/>
    </xf>
    <xf numFmtId="0" fontId="30" fillId="3" borderId="1" xfId="0" applyFont="1" applyFill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 applyProtection="1">
      <alignment horizontal="center" vertical="center" wrapText="1"/>
      <protection locked="0"/>
    </xf>
    <xf numFmtId="0" fontId="23" fillId="6" borderId="1" xfId="0" applyFont="1" applyFill="1" applyBorder="1" applyAlignment="1" applyProtection="1">
      <alignment vertical="center"/>
    </xf>
    <xf numFmtId="0" fontId="30" fillId="7" borderId="25" xfId="0" applyFont="1" applyFill="1" applyBorder="1" applyAlignment="1" applyProtection="1">
      <alignment horizontal="center" vertical="center"/>
    </xf>
    <xf numFmtId="0" fontId="30" fillId="7" borderId="1" xfId="0" applyFont="1" applyFill="1" applyBorder="1" applyAlignment="1" applyProtection="1">
      <alignment vertical="center" wrapText="1"/>
    </xf>
    <xf numFmtId="0" fontId="30" fillId="7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30" fillId="2" borderId="26" xfId="0" applyFont="1" applyFill="1" applyBorder="1" applyAlignment="1" applyProtection="1">
      <alignment horizontal="center" vertical="center"/>
    </xf>
    <xf numFmtId="0" fontId="30" fillId="0" borderId="25" xfId="0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vertical="center" wrapText="1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</xf>
    <xf numFmtId="0" fontId="32" fillId="3" borderId="25" xfId="0" applyFont="1" applyFill="1" applyBorder="1" applyAlignment="1" applyProtection="1">
      <alignment horizontal="center" vertical="center"/>
    </xf>
    <xf numFmtId="0" fontId="32" fillId="3" borderId="1" xfId="0" applyFont="1" applyFill="1" applyBorder="1" applyAlignment="1" applyProtection="1">
      <alignment vertical="center" wrapText="1"/>
    </xf>
    <xf numFmtId="0" fontId="23" fillId="0" borderId="25" xfId="0" applyFont="1" applyBorder="1" applyAlignment="1" applyProtection="1">
      <alignment horizontal="center" vertical="center"/>
    </xf>
    <xf numFmtId="2" fontId="23" fillId="2" borderId="26" xfId="0" applyNumberFormat="1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vertical="center" wrapText="1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2" fontId="23" fillId="5" borderId="1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center"/>
    </xf>
    <xf numFmtId="2" fontId="23" fillId="0" borderId="1" xfId="0" applyNumberFormat="1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vertical="center" wrapText="1"/>
    </xf>
    <xf numFmtId="0" fontId="23" fillId="0" borderId="5" xfId="0" applyFont="1" applyFill="1" applyBorder="1" applyAlignment="1" applyProtection="1">
      <alignment horizontal="center" vertical="center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164" fontId="23" fillId="2" borderId="26" xfId="0" applyNumberFormat="1" applyFont="1" applyFill="1" applyBorder="1" applyAlignment="1" applyProtection="1">
      <alignment horizontal="center" vertical="center"/>
      <protection locked="0"/>
    </xf>
    <xf numFmtId="0" fontId="23" fillId="14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/>
    <xf numFmtId="0" fontId="23" fillId="0" borderId="1" xfId="0" applyFont="1" applyBorder="1" applyAlignment="1">
      <alignment horizontal="center"/>
    </xf>
    <xf numFmtId="2" fontId="23" fillId="14" borderId="1" xfId="0" applyNumberFormat="1" applyFont="1" applyFill="1" applyBorder="1" applyAlignment="1" applyProtection="1">
      <alignment horizontal="center" vertical="center"/>
      <protection locked="0"/>
    </xf>
    <xf numFmtId="2" fontId="23" fillId="2" borderId="1" xfId="0" applyNumberFormat="1" applyFont="1" applyFill="1" applyBorder="1" applyAlignment="1" applyProtection="1">
      <alignment horizontal="center" vertical="center"/>
      <protection locked="0"/>
    </xf>
    <xf numFmtId="2" fontId="23" fillId="0" borderId="0" xfId="0" applyNumberFormat="1" applyFont="1" applyFill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vertical="center" wrapText="1"/>
    </xf>
    <xf numFmtId="164" fontId="23" fillId="2" borderId="26" xfId="0" applyNumberFormat="1" applyFont="1" applyFill="1" applyBorder="1" applyAlignment="1" applyProtection="1">
      <alignment horizontal="center" vertical="center"/>
    </xf>
    <xf numFmtId="2" fontId="23" fillId="6" borderId="1" xfId="0" applyNumberFormat="1" applyFont="1" applyFill="1" applyBorder="1" applyAlignment="1" applyProtection="1">
      <alignment horizontal="center" vertical="center"/>
    </xf>
    <xf numFmtId="2" fontId="23" fillId="2" borderId="1" xfId="0" applyNumberFormat="1" applyFont="1" applyFill="1" applyBorder="1" applyAlignment="1" applyProtection="1">
      <alignment horizontal="center" vertical="center"/>
    </xf>
    <xf numFmtId="2" fontId="23" fillId="2" borderId="9" xfId="0" applyNumberFormat="1" applyFont="1" applyFill="1" applyBorder="1" applyAlignment="1" applyProtection="1">
      <alignment horizontal="center" vertical="center"/>
    </xf>
    <xf numFmtId="0" fontId="30" fillId="2" borderId="26" xfId="0" applyFont="1" applyFill="1" applyBorder="1" applyAlignment="1" applyProtection="1">
      <alignment horizontal="center" vertical="center"/>
      <protection locked="0"/>
    </xf>
    <xf numFmtId="2" fontId="23" fillId="2" borderId="9" xfId="0" applyNumberFormat="1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Protection="1">
      <protection locked="0"/>
    </xf>
    <xf numFmtId="0" fontId="33" fillId="11" borderId="25" xfId="0" applyFont="1" applyFill="1" applyBorder="1" applyAlignment="1" applyProtection="1">
      <alignment horizontal="center" vertical="center"/>
    </xf>
    <xf numFmtId="0" fontId="33" fillId="11" borderId="1" xfId="0" applyFont="1" applyFill="1" applyBorder="1" applyAlignment="1" applyProtection="1">
      <alignment vertical="center" wrapText="1"/>
    </xf>
    <xf numFmtId="0" fontId="23" fillId="2" borderId="26" xfId="0" applyFont="1" applyFill="1" applyBorder="1" applyAlignment="1" applyProtection="1">
      <alignment horizontal="center" vertical="center"/>
      <protection locked="0"/>
    </xf>
    <xf numFmtId="0" fontId="30" fillId="3" borderId="25" xfId="0" applyFont="1" applyFill="1" applyBorder="1" applyAlignment="1" applyProtection="1">
      <alignment horizontal="center" vertical="center"/>
    </xf>
    <xf numFmtId="0" fontId="30" fillId="3" borderId="1" xfId="0" applyFont="1" applyFill="1" applyBorder="1" applyAlignment="1" applyProtection="1">
      <alignment vertical="center" wrapText="1"/>
    </xf>
    <xf numFmtId="0" fontId="23" fillId="6" borderId="1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0" fontId="32" fillId="0" borderId="1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vertical="top" wrapText="1"/>
    </xf>
    <xf numFmtId="0" fontId="23" fillId="0" borderId="25" xfId="0" applyFont="1" applyFill="1" applyBorder="1" applyAlignment="1" applyProtection="1">
      <alignment horizontal="center" vertical="center"/>
    </xf>
    <xf numFmtId="0" fontId="23" fillId="6" borderId="25" xfId="0" applyFont="1" applyFill="1" applyBorder="1" applyAlignment="1" applyProtection="1">
      <alignment horizontal="center" vertical="center"/>
    </xf>
    <xf numFmtId="2" fontId="23" fillId="6" borderId="26" xfId="0" applyNumberFormat="1" applyFont="1" applyFill="1" applyBorder="1" applyAlignment="1" applyProtection="1">
      <alignment horizontal="center" vertical="center"/>
    </xf>
    <xf numFmtId="2" fontId="23" fillId="2" borderId="26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33" fillId="3" borderId="25" xfId="0" applyFont="1" applyFill="1" applyBorder="1" applyAlignment="1" applyProtection="1">
      <alignment horizontal="center" vertical="center"/>
    </xf>
    <xf numFmtId="0" fontId="33" fillId="3" borderId="1" xfId="0" applyFont="1" applyFill="1" applyBorder="1" applyAlignment="1" applyProtection="1">
      <alignment vertical="center" wrapText="1"/>
    </xf>
    <xf numFmtId="0" fontId="32" fillId="7" borderId="25" xfId="0" applyFont="1" applyFill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vertical="center" wrapText="1"/>
    </xf>
    <xf numFmtId="0" fontId="23" fillId="0" borderId="0" xfId="0" applyFont="1" applyAlignment="1" applyProtection="1">
      <alignment vertical="top"/>
    </xf>
    <xf numFmtId="0" fontId="23" fillId="0" borderId="25" xfId="0" applyFont="1" applyFill="1" applyBorder="1" applyAlignment="1" applyProtection="1">
      <alignment horizontal="center" vertical="top"/>
    </xf>
    <xf numFmtId="0" fontId="23" fillId="0" borderId="1" xfId="0" applyFont="1" applyBorder="1" applyAlignment="1" applyProtection="1">
      <alignment vertical="top" wrapText="1"/>
    </xf>
    <xf numFmtId="0" fontId="23" fillId="0" borderId="1" xfId="0" applyFont="1" applyBorder="1" applyAlignment="1" applyProtection="1">
      <alignment horizontal="center" vertical="top"/>
    </xf>
    <xf numFmtId="0" fontId="23" fillId="2" borderId="26" xfId="0" applyFont="1" applyFill="1" applyBorder="1" applyAlignment="1" applyProtection="1">
      <alignment horizontal="center" vertical="top"/>
      <protection locked="0"/>
    </xf>
    <xf numFmtId="0" fontId="23" fillId="0" borderId="27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top"/>
    </xf>
    <xf numFmtId="2" fontId="23" fillId="2" borderId="26" xfId="0" applyNumberFormat="1" applyFont="1" applyFill="1" applyBorder="1" applyAlignment="1" applyProtection="1">
      <alignment horizontal="center" vertical="top"/>
      <protection locked="0"/>
    </xf>
    <xf numFmtId="0" fontId="30" fillId="0" borderId="1" xfId="0" applyFont="1" applyFill="1" applyBorder="1" applyAlignment="1" applyProtection="1">
      <alignment vertical="center" wrapText="1"/>
    </xf>
    <xf numFmtId="2" fontId="23" fillId="6" borderId="1" xfId="0" applyNumberFormat="1" applyFont="1" applyFill="1" applyBorder="1" applyAlignment="1" applyProtection="1">
      <alignment horizontal="center" vertical="center"/>
      <protection locked="0"/>
    </xf>
    <xf numFmtId="2" fontId="23" fillId="0" borderId="9" xfId="0" applyNumberFormat="1" applyFont="1" applyFill="1" applyBorder="1" applyAlignment="1" applyProtection="1">
      <alignment horizontal="center" vertical="center"/>
      <protection locked="0"/>
    </xf>
    <xf numFmtId="0" fontId="34" fillId="3" borderId="25" xfId="0" applyFont="1" applyFill="1" applyBorder="1" applyAlignment="1" applyProtection="1">
      <alignment horizontal="center" vertical="center"/>
    </xf>
    <xf numFmtId="0" fontId="34" fillId="3" borderId="1" xfId="0" applyFont="1" applyFill="1" applyBorder="1" applyAlignment="1" applyProtection="1">
      <alignment vertical="center" wrapText="1"/>
    </xf>
    <xf numFmtId="2" fontId="23" fillId="14" borderId="9" xfId="0" applyNumberFormat="1" applyFont="1" applyFill="1" applyBorder="1" applyAlignment="1" applyProtection="1">
      <alignment horizontal="center" vertical="center"/>
      <protection locked="0"/>
    </xf>
    <xf numFmtId="0" fontId="32" fillId="6" borderId="1" xfId="0" applyFont="1" applyFill="1" applyBorder="1" applyAlignment="1" applyProtection="1">
      <alignment horizontal="center" vertical="top"/>
    </xf>
    <xf numFmtId="0" fontId="30" fillId="6" borderId="1" xfId="0" applyFont="1" applyFill="1" applyBorder="1" applyAlignment="1" applyProtection="1">
      <alignment vertical="top" wrapText="1"/>
    </xf>
    <xf numFmtId="0" fontId="23" fillId="6" borderId="1" xfId="0" applyFont="1" applyFill="1" applyBorder="1" applyAlignment="1" applyProtection="1">
      <alignment horizontal="center" vertical="top"/>
    </xf>
    <xf numFmtId="2" fontId="23" fillId="6" borderId="9" xfId="0" applyNumberFormat="1" applyFont="1" applyFill="1" applyBorder="1" applyAlignment="1" applyProtection="1">
      <alignment horizontal="center" vertical="center"/>
      <protection locked="0"/>
    </xf>
    <xf numFmtId="0" fontId="32" fillId="6" borderId="1" xfId="0" applyFont="1" applyFill="1" applyBorder="1" applyAlignment="1" applyProtection="1">
      <alignment horizontal="center" vertical="center"/>
    </xf>
    <xf numFmtId="0" fontId="23" fillId="6" borderId="0" xfId="0" applyFont="1" applyFill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vertical="center"/>
    </xf>
    <xf numFmtId="0" fontId="23" fillId="14" borderId="0" xfId="0" applyFont="1" applyFill="1" applyBorder="1" applyAlignment="1" applyProtection="1">
      <alignment vertical="center"/>
      <protection locked="0"/>
    </xf>
    <xf numFmtId="0" fontId="32" fillId="0" borderId="1" xfId="0" applyFont="1" applyFill="1" applyBorder="1" applyAlignment="1" applyProtection="1">
      <alignment vertical="center" wrapText="1"/>
    </xf>
    <xf numFmtId="0" fontId="23" fillId="6" borderId="1" xfId="0" applyFont="1" applyFill="1" applyBorder="1" applyAlignment="1" applyProtection="1">
      <alignment vertical="center" wrapText="1"/>
    </xf>
    <xf numFmtId="0" fontId="23" fillId="2" borderId="1" xfId="0" applyFont="1" applyFill="1" applyBorder="1" applyAlignment="1" applyProtection="1">
      <alignment horizontal="center" vertical="center"/>
    </xf>
    <xf numFmtId="0" fontId="4" fillId="11" borderId="25" xfId="0" applyFont="1" applyFill="1" applyBorder="1" applyAlignment="1" applyProtection="1">
      <alignment horizontal="center" vertical="center"/>
    </xf>
    <xf numFmtId="0" fontId="4" fillId="11" borderId="11" xfId="0" applyFont="1" applyFill="1" applyBorder="1" applyAlignment="1" applyProtection="1">
      <alignment horizontal="center" vertical="center" wrapText="1"/>
      <protection locked="0"/>
    </xf>
    <xf numFmtId="0" fontId="9" fillId="11" borderId="1" xfId="0" applyFont="1" applyFill="1" applyBorder="1" applyAlignment="1" applyProtection="1">
      <alignment horizontal="center" vertical="center"/>
    </xf>
    <xf numFmtId="0" fontId="9" fillId="2" borderId="26" xfId="0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 applyProtection="1">
      <alignment vertical="center"/>
      <protection locked="0"/>
    </xf>
    <xf numFmtId="0" fontId="23" fillId="0" borderId="16" xfId="0" applyFont="1" applyFill="1" applyBorder="1" applyAlignment="1" applyProtection="1">
      <alignment horizontal="center" vertical="center"/>
    </xf>
    <xf numFmtId="0" fontId="23" fillId="6" borderId="16" xfId="0" applyFont="1" applyFill="1" applyBorder="1" applyAlignment="1" applyProtection="1">
      <alignment horizontal="center" vertical="center"/>
    </xf>
    <xf numFmtId="0" fontId="23" fillId="6" borderId="26" xfId="0" applyFont="1" applyFill="1" applyBorder="1" applyAlignment="1" applyProtection="1">
      <alignment horizontal="center" vertical="center"/>
      <protection locked="0"/>
    </xf>
    <xf numFmtId="2" fontId="30" fillId="6" borderId="26" xfId="0" applyNumberFormat="1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center" vertical="center"/>
      <protection locked="0"/>
    </xf>
    <xf numFmtId="2" fontId="30" fillId="0" borderId="1" xfId="0" applyNumberFormat="1" applyFont="1" applyFill="1" applyBorder="1" applyAlignment="1" applyProtection="1">
      <alignment horizontal="center" vertical="center"/>
    </xf>
    <xf numFmtId="2" fontId="30" fillId="2" borderId="26" xfId="0" applyNumberFormat="1" applyFont="1" applyFill="1" applyBorder="1" applyAlignment="1" applyProtection="1">
      <alignment horizontal="center" vertical="center"/>
      <protection locked="0"/>
    </xf>
    <xf numFmtId="0" fontId="35" fillId="3" borderId="25" xfId="0" applyFont="1" applyFill="1" applyBorder="1" applyAlignment="1" applyProtection="1">
      <alignment horizontal="center" vertical="center"/>
    </xf>
    <xf numFmtId="0" fontId="35" fillId="3" borderId="1" xfId="0" applyFont="1" applyFill="1" applyBorder="1" applyAlignment="1" applyProtection="1">
      <alignment vertical="center" wrapText="1"/>
    </xf>
    <xf numFmtId="0" fontId="32" fillId="7" borderId="1" xfId="0" applyFont="1" applyFill="1" applyBorder="1" applyAlignment="1" applyProtection="1">
      <alignment vertical="center" wrapText="1"/>
    </xf>
    <xf numFmtId="0" fontId="36" fillId="0" borderId="25" xfId="0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 applyProtection="1">
      <alignment vertical="center"/>
    </xf>
    <xf numFmtId="0" fontId="36" fillId="0" borderId="1" xfId="0" applyFont="1" applyFill="1" applyBorder="1" applyAlignment="1" applyProtection="1">
      <alignment vertical="center" wrapText="1"/>
    </xf>
    <xf numFmtId="0" fontId="36" fillId="0" borderId="1" xfId="0" applyFont="1" applyFill="1" applyBorder="1" applyAlignment="1" applyProtection="1">
      <alignment vertical="center" wrapText="1"/>
      <protection locked="0"/>
    </xf>
    <xf numFmtId="0" fontId="30" fillId="2" borderId="1" xfId="0" applyFont="1" applyFill="1" applyBorder="1" applyAlignment="1" applyProtection="1">
      <alignment horizontal="center" vertical="center"/>
    </xf>
    <xf numFmtId="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 wrapText="1"/>
    </xf>
    <xf numFmtId="0" fontId="30" fillId="14" borderId="0" xfId="0" applyFont="1" applyFill="1" applyBorder="1" applyAlignment="1" applyProtection="1">
      <alignment horizontal="center" vertical="center"/>
      <protection locked="0"/>
    </xf>
    <xf numFmtId="2" fontId="30" fillId="0" borderId="0" xfId="0" applyNumberFormat="1" applyFont="1" applyFill="1" applyBorder="1" applyAlignment="1" applyProtection="1">
      <alignment horizontal="center" vertical="center"/>
      <protection locked="0"/>
    </xf>
    <xf numFmtId="2" fontId="30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right" vertical="center"/>
    </xf>
    <xf numFmtId="0" fontId="38" fillId="0" borderId="0" xfId="0" applyFont="1" applyBorder="1" applyAlignment="1" applyProtection="1">
      <alignment vertical="center"/>
    </xf>
    <xf numFmtId="0" fontId="23" fillId="0" borderId="0" xfId="0" applyFont="1" applyFill="1" applyBorder="1" applyProtection="1"/>
    <xf numFmtId="0" fontId="23" fillId="2" borderId="0" xfId="0" applyFont="1" applyFill="1" applyBorder="1" applyProtection="1"/>
    <xf numFmtId="0" fontId="37" fillId="0" borderId="0" xfId="0" applyFont="1" applyBorder="1" applyProtection="1"/>
    <xf numFmtId="0" fontId="23" fillId="2" borderId="0" xfId="0" applyFont="1" applyFill="1" applyProtection="1"/>
    <xf numFmtId="0" fontId="38" fillId="0" borderId="0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center" vertical="center"/>
    </xf>
    <xf numFmtId="0" fontId="37" fillId="0" borderId="0" xfId="0" applyFont="1" applyBorder="1" applyAlignment="1" applyProtection="1">
      <alignment vertical="center"/>
    </xf>
    <xf numFmtId="0" fontId="39" fillId="0" borderId="0" xfId="0" applyFont="1" applyProtection="1"/>
    <xf numFmtId="0" fontId="33" fillId="0" borderId="25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</xf>
    <xf numFmtId="0" fontId="33" fillId="2" borderId="26" xfId="0" applyFont="1" applyFill="1" applyBorder="1" applyAlignment="1" applyProtection="1">
      <alignment horizontal="center" vertical="center"/>
    </xf>
    <xf numFmtId="0" fontId="39" fillId="0" borderId="0" xfId="0" applyFont="1"/>
    <xf numFmtId="0" fontId="30" fillId="3" borderId="1" xfId="0" applyFont="1" applyFill="1" applyBorder="1" applyAlignment="1" applyProtection="1">
      <alignment horizontal="center" vertical="center"/>
    </xf>
    <xf numFmtId="164" fontId="23" fillId="3" borderId="1" xfId="0" applyNumberFormat="1" applyFont="1" applyFill="1" applyBorder="1" applyAlignment="1" applyProtection="1">
      <alignment horizontal="center" vertical="center"/>
    </xf>
    <xf numFmtId="0" fontId="23" fillId="3" borderId="1" xfId="0" applyFont="1" applyFill="1" applyBorder="1" applyAlignment="1" applyProtection="1">
      <alignment horizontal="center" vertical="center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3" fillId="11" borderId="1" xfId="0" applyFont="1" applyFill="1" applyBorder="1" applyAlignment="1" applyProtection="1">
      <alignment horizontal="center" vertical="center"/>
    </xf>
    <xf numFmtId="0" fontId="23" fillId="11" borderId="1" xfId="0" applyFont="1" applyFill="1" applyBorder="1" applyAlignment="1" applyProtection="1">
      <alignment horizontal="center" vertical="center"/>
      <protection locked="0"/>
    </xf>
    <xf numFmtId="2" fontId="23" fillId="4" borderId="26" xfId="0" applyNumberFormat="1" applyFont="1" applyFill="1" applyBorder="1" applyAlignment="1" applyProtection="1">
      <alignment horizontal="center" vertical="center"/>
    </xf>
    <xf numFmtId="0" fontId="23" fillId="5" borderId="1" xfId="0" applyFont="1" applyFill="1" applyBorder="1" applyAlignment="1" applyProtection="1">
      <alignment horizontal="center" vertical="center"/>
    </xf>
    <xf numFmtId="2" fontId="23" fillId="4" borderId="1" xfId="0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 applyProtection="1">
      <alignment horizontal="center" vertical="top"/>
      <protection locked="0"/>
    </xf>
    <xf numFmtId="2" fontId="23" fillId="4" borderId="1" xfId="0" applyNumberFormat="1" applyFont="1" applyFill="1" applyBorder="1" applyAlignment="1" applyProtection="1">
      <alignment horizontal="center" vertical="top"/>
      <protection locked="0"/>
    </xf>
    <xf numFmtId="0" fontId="23" fillId="3" borderId="16" xfId="0" applyFont="1" applyFill="1" applyBorder="1" applyAlignment="1" applyProtection="1">
      <alignment horizontal="center" vertical="center"/>
    </xf>
    <xf numFmtId="2" fontId="23" fillId="5" borderId="1" xfId="0" applyNumberFormat="1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0" fillId="4" borderId="1" xfId="0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 applyProtection="1">
      <alignment vertical="center" wrapText="1"/>
    </xf>
    <xf numFmtId="2" fontId="30" fillId="3" borderId="1" xfId="0" applyNumberFormat="1" applyFont="1" applyFill="1" applyBorder="1" applyAlignment="1" applyProtection="1">
      <alignment horizontal="center" vertical="center"/>
      <protection locked="0"/>
    </xf>
    <xf numFmtId="0" fontId="23" fillId="3" borderId="25" xfId="0" applyFont="1" applyFill="1" applyBorder="1" applyAlignment="1" applyProtection="1">
      <alignment horizontal="center" vertical="center"/>
    </xf>
    <xf numFmtId="2" fontId="23" fillId="4" borderId="9" xfId="0" applyNumberFormat="1" applyFont="1" applyFill="1" applyBorder="1" applyAlignment="1" applyProtection="1">
      <alignment horizontal="center" vertical="center"/>
      <protection locked="0"/>
    </xf>
    <xf numFmtId="0" fontId="30" fillId="3" borderId="7" xfId="0" applyFont="1" applyFill="1" applyBorder="1" applyAlignment="1" applyProtection="1">
      <alignment horizontal="center" vertical="center"/>
      <protection locked="0"/>
    </xf>
    <xf numFmtId="0" fontId="30" fillId="3" borderId="28" xfId="0" applyFont="1" applyFill="1" applyBorder="1" applyAlignment="1" applyProtection="1">
      <alignment horizontal="center" vertical="center"/>
      <protection locked="0"/>
    </xf>
    <xf numFmtId="0" fontId="30" fillId="3" borderId="7" xfId="0" applyFont="1" applyFill="1" applyBorder="1" applyAlignment="1" applyProtection="1">
      <alignment vertical="center" wrapText="1"/>
      <protection locked="0"/>
    </xf>
    <xf numFmtId="0" fontId="23" fillId="0" borderId="1" xfId="0" applyFont="1" applyBorder="1" applyProtection="1"/>
    <xf numFmtId="0" fontId="33" fillId="0" borderId="1" xfId="0" applyFont="1" applyBorder="1" applyAlignment="1" applyProtection="1"/>
    <xf numFmtId="0" fontId="30" fillId="3" borderId="27" xfId="0" applyFont="1" applyFill="1" applyBorder="1" applyAlignment="1" applyProtection="1">
      <alignment horizontal="center" vertical="center"/>
    </xf>
    <xf numFmtId="0" fontId="31" fillId="3" borderId="25" xfId="0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vertical="center"/>
    </xf>
    <xf numFmtId="0" fontId="25" fillId="0" borderId="1" xfId="0" applyFont="1" applyBorder="1" applyAlignment="1" applyProtection="1">
      <alignment vertical="center" wrapText="1"/>
    </xf>
    <xf numFmtId="2" fontId="21" fillId="5" borderId="1" xfId="0" applyNumberFormat="1" applyFont="1" applyFill="1" applyBorder="1" applyAlignment="1" applyProtection="1">
      <alignment vertical="center" wrapText="1"/>
    </xf>
    <xf numFmtId="0" fontId="21" fillId="5" borderId="1" xfId="0" applyFont="1" applyFill="1" applyBorder="1" applyAlignment="1" applyProtection="1">
      <alignment vertical="center" wrapText="1"/>
    </xf>
    <xf numFmtId="0" fontId="25" fillId="5" borderId="1" xfId="0" applyFont="1" applyFill="1" applyBorder="1" applyAlignment="1" applyProtection="1">
      <alignment vertical="center" wrapText="1"/>
    </xf>
    <xf numFmtId="0" fontId="25" fillId="0" borderId="5" xfId="0" applyFont="1" applyFill="1" applyBorder="1" applyAlignment="1" applyProtection="1">
      <alignment horizontal="center" vertical="center"/>
    </xf>
    <xf numFmtId="2" fontId="23" fillId="4" borderId="10" xfId="0" applyNumberFormat="1" applyFont="1" applyFill="1" applyBorder="1" applyAlignment="1" applyProtection="1">
      <alignment horizontal="center" vertical="center"/>
      <protection locked="0"/>
    </xf>
    <xf numFmtId="2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/>
    </xf>
    <xf numFmtId="2" fontId="23" fillId="4" borderId="9" xfId="0" applyNumberFormat="1" applyFont="1" applyFill="1" applyBorder="1" applyAlignment="1" applyProtection="1">
      <alignment vertical="center"/>
      <protection locked="0"/>
    </xf>
    <xf numFmtId="2" fontId="23" fillId="4" borderId="10" xfId="0" applyNumberFormat="1" applyFont="1" applyFill="1" applyBorder="1" applyAlignment="1" applyProtection="1">
      <alignment vertical="center"/>
      <protection locked="0"/>
    </xf>
    <xf numFmtId="2" fontId="23" fillId="4" borderId="11" xfId="0" applyNumberFormat="1" applyFont="1" applyFill="1" applyBorder="1" applyAlignment="1" applyProtection="1">
      <alignment vertical="center"/>
      <protection locked="0"/>
    </xf>
    <xf numFmtId="0" fontId="23" fillId="4" borderId="9" xfId="0" applyFont="1" applyFill="1" applyBorder="1" applyAlignment="1" applyProtection="1">
      <alignment vertical="center"/>
      <protection locked="0"/>
    </xf>
    <xf numFmtId="0" fontId="23" fillId="4" borderId="10" xfId="0" applyFont="1" applyFill="1" applyBorder="1" applyAlignment="1" applyProtection="1">
      <alignment vertical="center"/>
      <protection locked="0"/>
    </xf>
    <xf numFmtId="0" fontId="23" fillId="4" borderId="11" xfId="0" applyFont="1" applyFill="1" applyBorder="1" applyAlignment="1" applyProtection="1">
      <alignment vertical="center"/>
      <protection locked="0"/>
    </xf>
    <xf numFmtId="0" fontId="23" fillId="4" borderId="9" xfId="0" applyFont="1" applyFill="1" applyBorder="1" applyAlignment="1" applyProtection="1">
      <alignment horizontal="center" vertical="center"/>
      <protection locked="0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0" fontId="23" fillId="4" borderId="11" xfId="0" applyFont="1" applyFill="1" applyBorder="1" applyAlignment="1" applyProtection="1">
      <alignment horizontal="center" vertical="center"/>
      <protection locked="0"/>
    </xf>
    <xf numFmtId="2" fontId="0" fillId="5" borderId="0" xfId="0" applyNumberFormat="1" applyFont="1" applyFill="1"/>
    <xf numFmtId="0" fontId="23" fillId="5" borderId="1" xfId="0" applyFont="1" applyFill="1" applyBorder="1" applyAlignment="1"/>
    <xf numFmtId="2" fontId="17" fillId="0" borderId="1" xfId="0" applyNumberFormat="1" applyFont="1" applyFill="1" applyBorder="1" applyAlignment="1" applyProtection="1">
      <alignment horizontal="center" vertical="center" wrapText="1"/>
    </xf>
    <xf numFmtId="2" fontId="21" fillId="0" borderId="1" xfId="0" applyNumberFormat="1" applyFont="1" applyFill="1" applyBorder="1" applyAlignment="1" applyProtection="1">
      <alignment horizontal="center" vertical="center" wrapText="1"/>
    </xf>
    <xf numFmtId="2" fontId="23" fillId="5" borderId="1" xfId="0" applyNumberFormat="1" applyFont="1" applyFill="1" applyBorder="1" applyAlignment="1"/>
    <xf numFmtId="0" fontId="21" fillId="5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0" fontId="23" fillId="3" borderId="1" xfId="0" applyFont="1" applyFill="1" applyBorder="1" applyAlignment="1"/>
    <xf numFmtId="0" fontId="17" fillId="3" borderId="1" xfId="0" applyFont="1" applyFill="1" applyBorder="1" applyAlignment="1" applyProtection="1">
      <alignment horizontal="center" vertical="center" wrapText="1"/>
    </xf>
    <xf numFmtId="2" fontId="21" fillId="3" borderId="1" xfId="0" applyNumberFormat="1" applyFont="1" applyFill="1" applyBorder="1" applyAlignment="1" applyProtection="1">
      <alignment horizontal="center" vertical="center" wrapText="1"/>
    </xf>
    <xf numFmtId="0" fontId="30" fillId="5" borderId="1" xfId="0" applyFont="1" applyFill="1" applyBorder="1" applyAlignment="1"/>
    <xf numFmtId="0" fontId="16" fillId="11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center"/>
    </xf>
    <xf numFmtId="0" fontId="17" fillId="11" borderId="1" xfId="0" applyFont="1" applyFill="1" applyBorder="1" applyAlignment="1" applyProtection="1">
      <alignment horizontal="center" vertical="center"/>
    </xf>
    <xf numFmtId="0" fontId="17" fillId="11" borderId="1" xfId="0" applyFont="1" applyFill="1" applyBorder="1" applyAlignment="1" applyProtection="1">
      <alignment vertical="center" wrapText="1"/>
    </xf>
    <xf numFmtId="0" fontId="17" fillId="11" borderId="1" xfId="0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vertical="top" wrapText="1"/>
    </xf>
    <xf numFmtId="0" fontId="23" fillId="0" borderId="0" xfId="0" applyFont="1" applyAlignment="1">
      <alignment vertical="top" wrapText="1"/>
    </xf>
    <xf numFmtId="0" fontId="40" fillId="0" borderId="0" xfId="0" applyFont="1" applyBorder="1"/>
    <xf numFmtId="0" fontId="41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16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42" fillId="0" borderId="0" xfId="0" applyFont="1" applyBorder="1"/>
    <xf numFmtId="0" fontId="2" fillId="0" borderId="0" xfId="0" applyFont="1"/>
    <xf numFmtId="0" fontId="43" fillId="0" borderId="0" xfId="0" applyFont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2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3" xfId="0" applyFont="1" applyFill="1" applyBorder="1"/>
    <xf numFmtId="0" fontId="5" fillId="0" borderId="13" xfId="0" applyFont="1" applyBorder="1"/>
    <xf numFmtId="0" fontId="2" fillId="0" borderId="21" xfId="0" applyFont="1" applyFill="1" applyBorder="1"/>
    <xf numFmtId="0" fontId="0" fillId="0" borderId="18" xfId="0" applyBorder="1"/>
    <xf numFmtId="0" fontId="0" fillId="0" borderId="12" xfId="0" applyBorder="1"/>
    <xf numFmtId="0" fontId="0" fillId="0" borderId="3" xfId="0" applyBorder="1"/>
    <xf numFmtId="0" fontId="0" fillId="0" borderId="19" xfId="0" applyBorder="1"/>
    <xf numFmtId="0" fontId="0" fillId="0" borderId="20" xfId="0" applyBorder="1"/>
    <xf numFmtId="0" fontId="0" fillId="0" borderId="2" xfId="0" applyBorder="1"/>
    <xf numFmtId="0" fontId="0" fillId="0" borderId="4" xfId="0" applyBorder="1"/>
    <xf numFmtId="0" fontId="0" fillId="0" borderId="0" xfId="0" applyFont="1" applyBorder="1"/>
    <xf numFmtId="0" fontId="15" fillId="14" borderId="9" xfId="0" applyFont="1" applyFill="1" applyBorder="1" applyAlignment="1" applyProtection="1">
      <alignment horizontal="center" vertical="center"/>
      <protection locked="0"/>
    </xf>
    <xf numFmtId="0" fontId="15" fillId="14" borderId="10" xfId="0" applyFont="1" applyFill="1" applyBorder="1" applyAlignment="1" applyProtection="1">
      <alignment horizontal="center" vertical="center"/>
      <protection locked="0"/>
    </xf>
    <xf numFmtId="0" fontId="13" fillId="14" borderId="10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5" fillId="4" borderId="9" xfId="0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 applyProtection="1">
      <alignment horizontal="center" vertical="center"/>
      <protection locked="0"/>
    </xf>
    <xf numFmtId="0" fontId="13" fillId="14" borderId="1" xfId="0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14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15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</xf>
    <xf numFmtId="0" fontId="17" fillId="5" borderId="9" xfId="0" applyFont="1" applyFill="1" applyBorder="1" applyAlignment="1" applyProtection="1">
      <alignment horizontal="center" vertical="center"/>
    </xf>
    <xf numFmtId="0" fontId="17" fillId="5" borderId="10" xfId="0" applyFont="1" applyFill="1" applyBorder="1" applyAlignment="1" applyProtection="1">
      <alignment horizontal="center" vertical="center"/>
    </xf>
    <xf numFmtId="0" fontId="17" fillId="5" borderId="11" xfId="0" applyFont="1" applyFill="1" applyBorder="1" applyAlignment="1" applyProtection="1">
      <alignment horizontal="center" vertical="center"/>
    </xf>
    <xf numFmtId="0" fontId="17" fillId="4" borderId="9" xfId="0" quotePrefix="1" applyFont="1" applyFill="1" applyBorder="1" applyAlignment="1" applyProtection="1">
      <alignment horizontal="center" vertical="center"/>
    </xf>
    <xf numFmtId="0" fontId="17" fillId="4" borderId="10" xfId="0" applyFont="1" applyFill="1" applyBorder="1" applyAlignment="1" applyProtection="1">
      <alignment horizontal="center" vertical="center"/>
    </xf>
    <xf numFmtId="0" fontId="17" fillId="4" borderId="11" xfId="0" applyFont="1" applyFill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</xf>
    <xf numFmtId="0" fontId="17" fillId="14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/>
    </xf>
    <xf numFmtId="0" fontId="16" fillId="15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16" fillId="11" borderId="1" xfId="0" applyFont="1" applyFill="1" applyBorder="1" applyAlignment="1" applyProtection="1">
      <alignment horizontal="justify" vertical="center" wrapText="1"/>
      <protection locked="0"/>
    </xf>
    <xf numFmtId="0" fontId="17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11" borderId="1" xfId="0" applyFont="1" applyFill="1" applyBorder="1" applyAlignment="1" applyProtection="1">
      <alignment vertical="center" wrapText="1"/>
      <protection locked="0"/>
    </xf>
    <xf numFmtId="0" fontId="16" fillId="16" borderId="1" xfId="0" applyFont="1" applyFill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30" fillId="2" borderId="6" xfId="0" applyFont="1" applyFill="1" applyBorder="1" applyAlignment="1" applyProtection="1">
      <alignment horizontal="center" vertical="center" wrapText="1"/>
      <protection locked="0"/>
    </xf>
    <xf numFmtId="0" fontId="30" fillId="2" borderId="7" xfId="0" applyFont="1" applyFill="1" applyBorder="1" applyAlignment="1" applyProtection="1">
      <alignment horizontal="center" vertical="center" wrapText="1"/>
      <protection locked="0"/>
    </xf>
    <xf numFmtId="0" fontId="4" fillId="11" borderId="9" xfId="0" applyFont="1" applyFill="1" applyBorder="1" applyAlignment="1" applyProtection="1">
      <alignment horizontal="left" vertical="center" wrapText="1"/>
    </xf>
    <xf numFmtId="0" fontId="4" fillId="11" borderId="11" xfId="0" applyFont="1" applyFill="1" applyBorder="1" applyAlignment="1" applyProtection="1">
      <alignment horizontal="left" vertical="center" wrapText="1"/>
    </xf>
    <xf numFmtId="0" fontId="38" fillId="0" borderId="0" xfId="0" applyFont="1" applyFill="1" applyBorder="1" applyAlignment="1" applyProtection="1">
      <alignment horizontal="center" vertical="center"/>
    </xf>
    <xf numFmtId="2" fontId="23" fillId="3" borderId="9" xfId="0" applyNumberFormat="1" applyFont="1" applyFill="1" applyBorder="1" applyAlignment="1" applyProtection="1">
      <alignment horizontal="center" vertical="center"/>
      <protection locked="0"/>
    </xf>
    <xf numFmtId="2" fontId="23" fillId="3" borderId="10" xfId="0" applyNumberFormat="1" applyFont="1" applyFill="1" applyBorder="1" applyAlignment="1" applyProtection="1">
      <alignment horizontal="center" vertical="center"/>
      <protection locked="0"/>
    </xf>
    <xf numFmtId="2" fontId="23" fillId="3" borderId="11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0" fillId="3" borderId="3" xfId="0" applyFont="1" applyFill="1" applyBorder="1" applyAlignment="1" applyProtection="1">
      <alignment horizontal="center" vertical="center"/>
      <protection locked="0"/>
    </xf>
    <xf numFmtId="0" fontId="30" fillId="3" borderId="2" xfId="0" applyFont="1" applyFill="1" applyBorder="1" applyAlignment="1" applyProtection="1">
      <alignment horizontal="center" vertical="center"/>
      <protection locked="0"/>
    </xf>
    <xf numFmtId="0" fontId="30" fillId="3" borderId="4" xfId="0" applyFont="1" applyFill="1" applyBorder="1" applyAlignment="1" applyProtection="1">
      <alignment horizontal="center" vertical="center"/>
      <protection locked="0"/>
    </xf>
    <xf numFmtId="0" fontId="30" fillId="3" borderId="5" xfId="0" applyFont="1" applyFill="1" applyBorder="1" applyAlignment="1" applyProtection="1">
      <alignment horizontal="center" vertical="center" wrapText="1"/>
      <protection locked="0"/>
    </xf>
    <xf numFmtId="0" fontId="30" fillId="3" borderId="7" xfId="0" applyFont="1" applyFill="1" applyBorder="1" applyAlignment="1" applyProtection="1">
      <alignment horizontal="center" vertical="center" wrapText="1"/>
      <protection locked="0"/>
    </xf>
    <xf numFmtId="0" fontId="23" fillId="4" borderId="9" xfId="0" applyFont="1" applyFill="1" applyBorder="1" applyAlignment="1" applyProtection="1">
      <alignment horizontal="center"/>
    </xf>
    <xf numFmtId="0" fontId="23" fillId="4" borderId="10" xfId="0" applyFont="1" applyFill="1" applyBorder="1" applyAlignment="1" applyProtection="1">
      <alignment horizontal="center"/>
    </xf>
    <xf numFmtId="0" fontId="23" fillId="4" borderId="11" xfId="0" applyFont="1" applyFill="1" applyBorder="1" applyAlignment="1" applyProtection="1">
      <alignment horizontal="center"/>
    </xf>
    <xf numFmtId="0" fontId="37" fillId="0" borderId="0" xfId="0" applyFont="1" applyAlignment="1">
      <alignment vertical="top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 vertical="top" wrapText="1"/>
    </xf>
    <xf numFmtId="0" fontId="8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wrapText="1"/>
    </xf>
    <xf numFmtId="0" fontId="45" fillId="0" borderId="0" xfId="0" applyFont="1" applyBorder="1" applyAlignment="1">
      <alignment horizontal="center" wrapText="1"/>
    </xf>
    <xf numFmtId="0" fontId="46" fillId="0" borderId="18" xfId="0" applyFont="1" applyBorder="1" applyAlignment="1">
      <alignment vertical="center" wrapText="1"/>
    </xf>
    <xf numFmtId="0" fontId="46" fillId="0" borderId="19" xfId="0" applyFont="1" applyBorder="1" applyAlignment="1">
      <alignment vertical="center" wrapText="1"/>
    </xf>
    <xf numFmtId="0" fontId="46" fillId="0" borderId="20" xfId="0" applyFont="1" applyBorder="1" applyAlignment="1">
      <alignment vertical="center" wrapText="1"/>
    </xf>
    <xf numFmtId="0" fontId="46" fillId="0" borderId="21" xfId="0" applyFont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46" fillId="0" borderId="12" xfId="0" applyFont="1" applyBorder="1" applyAlignment="1">
      <alignment vertical="center" wrapText="1"/>
    </xf>
    <xf numFmtId="0" fontId="46" fillId="0" borderId="3" xfId="0" applyFont="1" applyBorder="1" applyAlignment="1">
      <alignment vertical="center" wrapText="1"/>
    </xf>
    <xf numFmtId="0" fontId="46" fillId="0" borderId="2" xfId="0" applyFont="1" applyBorder="1" applyAlignment="1">
      <alignment vertical="center" wrapText="1"/>
    </xf>
    <xf numFmtId="0" fontId="46" fillId="0" borderId="4" xfId="0" applyFont="1" applyBorder="1" applyAlignment="1">
      <alignment vertical="center" wrapText="1"/>
    </xf>
  </cellXfs>
  <cellStyles count="1">
    <cellStyle name="Normal" xfId="0" builtinId="0"/>
  </cellStyles>
  <dxfs count="84"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0</xdr:colOff>
      <xdr:row>41</xdr:row>
      <xdr:rowOff>171450</xdr:rowOff>
    </xdr:from>
    <xdr:to>
      <xdr:col>51</xdr:col>
      <xdr:colOff>20411</xdr:colOff>
      <xdr:row>41</xdr:row>
      <xdr:rowOff>176892</xdr:rowOff>
    </xdr:to>
    <xdr:cxnSp macro="">
      <xdr:nvCxnSpPr>
        <xdr:cNvPr id="2" name="Straight Arrow Connector 1"/>
        <xdr:cNvCxnSpPr/>
      </xdr:nvCxnSpPr>
      <xdr:spPr>
        <a:xfrm flipH="1">
          <a:off x="12695464" y="8703129"/>
          <a:ext cx="605518" cy="544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17318</xdr:colOff>
      <xdr:row>40</xdr:row>
      <xdr:rowOff>94385</xdr:rowOff>
    </xdr:from>
    <xdr:to>
      <xdr:col>46</xdr:col>
      <xdr:colOff>19050</xdr:colOff>
      <xdr:row>40</xdr:row>
      <xdr:rowOff>121227</xdr:rowOff>
    </xdr:to>
    <xdr:cxnSp macro="">
      <xdr:nvCxnSpPr>
        <xdr:cNvPr id="7" name="Straight Arrow Connector 6"/>
        <xdr:cNvCxnSpPr/>
      </xdr:nvCxnSpPr>
      <xdr:spPr>
        <a:xfrm flipV="1">
          <a:off x="10390909" y="8476385"/>
          <a:ext cx="1612323" cy="26842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30</xdr:row>
      <xdr:rowOff>28575</xdr:rowOff>
    </xdr:from>
    <xdr:to>
      <xdr:col>52</xdr:col>
      <xdr:colOff>1</xdr:colOff>
      <xdr:row>41</xdr:row>
      <xdr:rowOff>19051</xdr:rowOff>
    </xdr:to>
    <xdr:cxnSp macro="">
      <xdr:nvCxnSpPr>
        <xdr:cNvPr id="8" name="Straight Arrow Connector 7"/>
        <xdr:cNvCxnSpPr/>
      </xdr:nvCxnSpPr>
      <xdr:spPr>
        <a:xfrm flipH="1" flipV="1">
          <a:off x="12967607" y="6192611"/>
          <a:ext cx="1" cy="20859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9525</xdr:colOff>
      <xdr:row>30</xdr:row>
      <xdr:rowOff>0</xdr:rowOff>
    </xdr:from>
    <xdr:to>
      <xdr:col>52</xdr:col>
      <xdr:colOff>9525</xdr:colOff>
      <xdr:row>30</xdr:row>
      <xdr:rowOff>19050</xdr:rowOff>
    </xdr:to>
    <xdr:cxnSp macro="">
      <xdr:nvCxnSpPr>
        <xdr:cNvPr id="9" name="Straight Arrow Connector 8"/>
        <xdr:cNvCxnSpPr/>
      </xdr:nvCxnSpPr>
      <xdr:spPr>
        <a:xfrm flipH="1">
          <a:off x="12496800" y="5534025"/>
          <a:ext cx="742950" cy="190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47625</xdr:colOff>
      <xdr:row>29</xdr:row>
      <xdr:rowOff>180975</xdr:rowOff>
    </xdr:from>
    <xdr:to>
      <xdr:col>49</xdr:col>
      <xdr:colOff>47625</xdr:colOff>
      <xdr:row>31</xdr:row>
      <xdr:rowOff>0</xdr:rowOff>
    </xdr:to>
    <xdr:cxnSp macro="">
      <xdr:nvCxnSpPr>
        <xdr:cNvPr id="10" name="Straight Arrow Connector 9"/>
        <xdr:cNvCxnSpPr/>
      </xdr:nvCxnSpPr>
      <xdr:spPr>
        <a:xfrm>
          <a:off x="12534900" y="5524500"/>
          <a:ext cx="0" cy="20002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238125</xdr:colOff>
      <xdr:row>31</xdr:row>
      <xdr:rowOff>47625</xdr:rowOff>
    </xdr:from>
    <xdr:to>
      <xdr:col>48</xdr:col>
      <xdr:colOff>0</xdr:colOff>
      <xdr:row>31</xdr:row>
      <xdr:rowOff>47625</xdr:rowOff>
    </xdr:to>
    <xdr:cxnSp macro="">
      <xdr:nvCxnSpPr>
        <xdr:cNvPr id="11" name="Straight Arrow Connector 10"/>
        <xdr:cNvCxnSpPr/>
      </xdr:nvCxnSpPr>
      <xdr:spPr>
        <a:xfrm flipH="1">
          <a:off x="11487150" y="5772150"/>
          <a:ext cx="752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228600</xdr:colOff>
      <xdr:row>31</xdr:row>
      <xdr:rowOff>85725</xdr:rowOff>
    </xdr:from>
    <xdr:to>
      <xdr:col>44</xdr:col>
      <xdr:colOff>228600</xdr:colOff>
      <xdr:row>32</xdr:row>
      <xdr:rowOff>0</xdr:rowOff>
    </xdr:to>
    <xdr:cxnSp macro="">
      <xdr:nvCxnSpPr>
        <xdr:cNvPr id="12" name="Straight Arrow Connector 11"/>
        <xdr:cNvCxnSpPr/>
      </xdr:nvCxnSpPr>
      <xdr:spPr>
        <a:xfrm>
          <a:off x="11477625" y="5810250"/>
          <a:ext cx="0" cy="1047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32</xdr:row>
      <xdr:rowOff>28575</xdr:rowOff>
    </xdr:from>
    <xdr:to>
      <xdr:col>49</xdr:col>
      <xdr:colOff>9525</xdr:colOff>
      <xdr:row>33</xdr:row>
      <xdr:rowOff>123825</xdr:rowOff>
    </xdr:to>
    <xdr:cxnSp macro="">
      <xdr:nvCxnSpPr>
        <xdr:cNvPr id="13" name="Straight Arrow Connector 12"/>
        <xdr:cNvCxnSpPr/>
      </xdr:nvCxnSpPr>
      <xdr:spPr>
        <a:xfrm>
          <a:off x="12487275" y="5943600"/>
          <a:ext cx="9525" cy="2857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24493</xdr:colOff>
      <xdr:row>36</xdr:row>
      <xdr:rowOff>176894</xdr:rowOff>
    </xdr:from>
    <xdr:to>
      <xdr:col>55</xdr:col>
      <xdr:colOff>5443</xdr:colOff>
      <xdr:row>36</xdr:row>
      <xdr:rowOff>176894</xdr:rowOff>
    </xdr:to>
    <xdr:cxnSp macro="">
      <xdr:nvCxnSpPr>
        <xdr:cNvPr id="14" name="Straight Arrow Connector 13"/>
        <xdr:cNvCxnSpPr/>
      </xdr:nvCxnSpPr>
      <xdr:spPr>
        <a:xfrm flipV="1">
          <a:off x="13237029" y="7483930"/>
          <a:ext cx="470807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28575</xdr:colOff>
      <xdr:row>34</xdr:row>
      <xdr:rowOff>95250</xdr:rowOff>
    </xdr:from>
    <xdr:to>
      <xdr:col>53</xdr:col>
      <xdr:colOff>19050</xdr:colOff>
      <xdr:row>34</xdr:row>
      <xdr:rowOff>104775</xdr:rowOff>
    </xdr:to>
    <xdr:cxnSp macro="">
      <xdr:nvCxnSpPr>
        <xdr:cNvPr id="16" name="Straight Arrow Connector 15"/>
        <xdr:cNvCxnSpPr/>
      </xdr:nvCxnSpPr>
      <xdr:spPr>
        <a:xfrm flipV="1">
          <a:off x="12763500" y="6391275"/>
          <a:ext cx="7334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13607</xdr:colOff>
      <xdr:row>34</xdr:row>
      <xdr:rowOff>108857</xdr:rowOff>
    </xdr:from>
    <xdr:to>
      <xdr:col>53</xdr:col>
      <xdr:colOff>13607</xdr:colOff>
      <xdr:row>36</xdr:row>
      <xdr:rowOff>176893</xdr:rowOff>
    </xdr:to>
    <xdr:cxnSp macro="">
      <xdr:nvCxnSpPr>
        <xdr:cNvPr id="17" name="Straight Arrow Connector 16"/>
        <xdr:cNvCxnSpPr/>
      </xdr:nvCxnSpPr>
      <xdr:spPr>
        <a:xfrm>
          <a:off x="13226143" y="7034893"/>
          <a:ext cx="0" cy="44903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36</xdr:row>
      <xdr:rowOff>0</xdr:rowOff>
    </xdr:from>
    <xdr:to>
      <xdr:col>48</xdr:col>
      <xdr:colOff>9526</xdr:colOff>
      <xdr:row>36</xdr:row>
      <xdr:rowOff>17318</xdr:rowOff>
    </xdr:to>
    <xdr:cxnSp macro="">
      <xdr:nvCxnSpPr>
        <xdr:cNvPr id="18" name="Straight Arrow Connector 17"/>
        <xdr:cNvCxnSpPr/>
      </xdr:nvCxnSpPr>
      <xdr:spPr>
        <a:xfrm flipH="1">
          <a:off x="10009909" y="7620000"/>
          <a:ext cx="2451390" cy="1731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33</xdr:row>
      <xdr:rowOff>0</xdr:rowOff>
    </xdr:from>
    <xdr:to>
      <xdr:col>45</xdr:col>
      <xdr:colOff>19050</xdr:colOff>
      <xdr:row>36</xdr:row>
      <xdr:rowOff>38100</xdr:rowOff>
    </xdr:to>
    <xdr:cxnSp macro="">
      <xdr:nvCxnSpPr>
        <xdr:cNvPr id="19" name="Straight Arrow Connector 18"/>
        <xdr:cNvCxnSpPr/>
      </xdr:nvCxnSpPr>
      <xdr:spPr>
        <a:xfrm>
          <a:off x="11496675" y="6105525"/>
          <a:ext cx="19050" cy="6096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17319</xdr:colOff>
      <xdr:row>35</xdr:row>
      <xdr:rowOff>173182</xdr:rowOff>
    </xdr:from>
    <xdr:to>
      <xdr:col>40</xdr:col>
      <xdr:colOff>34637</xdr:colOff>
      <xdr:row>37</xdr:row>
      <xdr:rowOff>173182</xdr:rowOff>
    </xdr:to>
    <xdr:cxnSp macro="">
      <xdr:nvCxnSpPr>
        <xdr:cNvPr id="20" name="Straight Arrow Connector 19"/>
        <xdr:cNvCxnSpPr/>
      </xdr:nvCxnSpPr>
      <xdr:spPr>
        <a:xfrm flipH="1">
          <a:off x="10148455" y="7602682"/>
          <a:ext cx="17318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8116</xdr:colOff>
      <xdr:row>39</xdr:row>
      <xdr:rowOff>138545</xdr:rowOff>
    </xdr:from>
    <xdr:to>
      <xdr:col>33</xdr:col>
      <xdr:colOff>225136</xdr:colOff>
      <xdr:row>39</xdr:row>
      <xdr:rowOff>177585</xdr:rowOff>
    </xdr:to>
    <xdr:cxnSp macro="">
      <xdr:nvCxnSpPr>
        <xdr:cNvPr id="21" name="Straight Arrow Connector 20"/>
        <xdr:cNvCxnSpPr/>
      </xdr:nvCxnSpPr>
      <xdr:spPr>
        <a:xfrm flipV="1">
          <a:off x="666207" y="8330045"/>
          <a:ext cx="7715793" cy="3904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149679</xdr:colOff>
      <xdr:row>40</xdr:row>
      <xdr:rowOff>178876</xdr:rowOff>
    </xdr:from>
    <xdr:to>
      <xdr:col>37</xdr:col>
      <xdr:colOff>216169</xdr:colOff>
      <xdr:row>41</xdr:row>
      <xdr:rowOff>0</xdr:rowOff>
    </xdr:to>
    <xdr:cxnSp macro="">
      <xdr:nvCxnSpPr>
        <xdr:cNvPr id="22" name="Straight Arrow Connector 21"/>
        <xdr:cNvCxnSpPr/>
      </xdr:nvCxnSpPr>
      <xdr:spPr>
        <a:xfrm flipV="1">
          <a:off x="9388929" y="7617901"/>
          <a:ext cx="314140" cy="116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13607</xdr:colOff>
      <xdr:row>5</xdr:row>
      <xdr:rowOff>149679</xdr:rowOff>
    </xdr:from>
    <xdr:to>
      <xdr:col>38</xdr:col>
      <xdr:colOff>15875</xdr:colOff>
      <xdr:row>16</xdr:row>
      <xdr:rowOff>47625</xdr:rowOff>
    </xdr:to>
    <xdr:cxnSp macro="">
      <xdr:nvCxnSpPr>
        <xdr:cNvPr id="23" name="Straight Arrow Connector 22"/>
        <xdr:cNvCxnSpPr/>
      </xdr:nvCxnSpPr>
      <xdr:spPr>
        <a:xfrm>
          <a:off x="9681482" y="1133929"/>
          <a:ext cx="2268" cy="2041071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201839</xdr:colOff>
      <xdr:row>6</xdr:row>
      <xdr:rowOff>13607</xdr:rowOff>
    </xdr:from>
    <xdr:to>
      <xdr:col>19</xdr:col>
      <xdr:colOff>201839</xdr:colOff>
      <xdr:row>22</xdr:row>
      <xdr:rowOff>13607</xdr:rowOff>
    </xdr:to>
    <xdr:cxnSp macro="">
      <xdr:nvCxnSpPr>
        <xdr:cNvPr id="24" name="Straight Arrow Connector 23"/>
        <xdr:cNvCxnSpPr/>
      </xdr:nvCxnSpPr>
      <xdr:spPr>
        <a:xfrm>
          <a:off x="5027839" y="1188357"/>
          <a:ext cx="0" cy="331787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239299</xdr:colOff>
      <xdr:row>32</xdr:row>
      <xdr:rowOff>173182</xdr:rowOff>
    </xdr:from>
    <xdr:to>
      <xdr:col>36</xdr:col>
      <xdr:colOff>0</xdr:colOff>
      <xdr:row>32</xdr:row>
      <xdr:rowOff>177578</xdr:rowOff>
    </xdr:to>
    <xdr:cxnSp macro="">
      <xdr:nvCxnSpPr>
        <xdr:cNvPr id="25" name="Straight Arrow Connector 24"/>
        <xdr:cNvCxnSpPr/>
      </xdr:nvCxnSpPr>
      <xdr:spPr>
        <a:xfrm flipV="1">
          <a:off x="8153708" y="7013864"/>
          <a:ext cx="730519" cy="4396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47625</xdr:colOff>
      <xdr:row>25</xdr:row>
      <xdr:rowOff>28576</xdr:rowOff>
    </xdr:from>
    <xdr:to>
      <xdr:col>31</xdr:col>
      <xdr:colOff>12700</xdr:colOff>
      <xdr:row>25</xdr:row>
      <xdr:rowOff>38100</xdr:rowOff>
    </xdr:to>
    <xdr:cxnSp macro="">
      <xdr:nvCxnSpPr>
        <xdr:cNvPr id="26" name="Straight Arrow Connector 25"/>
        <xdr:cNvCxnSpPr/>
      </xdr:nvCxnSpPr>
      <xdr:spPr>
        <a:xfrm flipV="1">
          <a:off x="5143500" y="5267326"/>
          <a:ext cx="2759075" cy="9524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15876</xdr:colOff>
      <xdr:row>25</xdr:row>
      <xdr:rowOff>63500</xdr:rowOff>
    </xdr:from>
    <xdr:to>
      <xdr:col>27</xdr:col>
      <xdr:colOff>28575</xdr:colOff>
      <xdr:row>27</xdr:row>
      <xdr:rowOff>38100</xdr:rowOff>
    </xdr:to>
    <xdr:cxnSp macro="">
      <xdr:nvCxnSpPr>
        <xdr:cNvPr id="27" name="Straight Arrow Connector 26"/>
        <xdr:cNvCxnSpPr/>
      </xdr:nvCxnSpPr>
      <xdr:spPr>
        <a:xfrm flipH="1" flipV="1">
          <a:off x="7254876" y="5245100"/>
          <a:ext cx="12699" cy="460375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238125</xdr:colOff>
      <xdr:row>25</xdr:row>
      <xdr:rowOff>0</xdr:rowOff>
    </xdr:from>
    <xdr:to>
      <xdr:col>15</xdr:col>
      <xdr:colOff>238125</xdr:colOff>
      <xdr:row>25</xdr:row>
      <xdr:rowOff>9525</xdr:rowOff>
    </xdr:to>
    <xdr:cxnSp macro="">
      <xdr:nvCxnSpPr>
        <xdr:cNvPr id="28" name="Straight Arrow Connector 27"/>
        <xdr:cNvCxnSpPr/>
      </xdr:nvCxnSpPr>
      <xdr:spPr>
        <a:xfrm>
          <a:off x="2962275" y="4581525"/>
          <a:ext cx="990600" cy="9525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13606</xdr:colOff>
      <xdr:row>28</xdr:row>
      <xdr:rowOff>231321</xdr:rowOff>
    </xdr:from>
    <xdr:to>
      <xdr:col>30</xdr:col>
      <xdr:colOff>204106</xdr:colOff>
      <xdr:row>28</xdr:row>
      <xdr:rowOff>239486</xdr:rowOff>
    </xdr:to>
    <xdr:cxnSp macro="">
      <xdr:nvCxnSpPr>
        <xdr:cNvPr id="29" name="Straight Arrow Connector 28"/>
        <xdr:cNvCxnSpPr/>
      </xdr:nvCxnSpPr>
      <xdr:spPr>
        <a:xfrm>
          <a:off x="2258785" y="6204857"/>
          <a:ext cx="5334000" cy="8165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231321</xdr:colOff>
      <xdr:row>26</xdr:row>
      <xdr:rowOff>19050</xdr:rowOff>
    </xdr:from>
    <xdr:to>
      <xdr:col>9</xdr:col>
      <xdr:colOff>0</xdr:colOff>
      <xdr:row>48</xdr:row>
      <xdr:rowOff>176893</xdr:rowOff>
    </xdr:to>
    <xdr:cxnSp macro="">
      <xdr:nvCxnSpPr>
        <xdr:cNvPr id="30" name="Straight Arrow Connector 29"/>
        <xdr:cNvCxnSpPr/>
      </xdr:nvCxnSpPr>
      <xdr:spPr>
        <a:xfrm flipH="1">
          <a:off x="2190750" y="5448300"/>
          <a:ext cx="13607" cy="4389664"/>
        </a:xfrm>
        <a:prstGeom prst="straightConnector1">
          <a:avLst/>
        </a:prstGeom>
        <a:ln>
          <a:tailEnd type="non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</xdr:row>
      <xdr:rowOff>76200</xdr:rowOff>
    </xdr:from>
    <xdr:to>
      <xdr:col>10</xdr:col>
      <xdr:colOff>19050</xdr:colOff>
      <xdr:row>21</xdr:row>
      <xdr:rowOff>171450</xdr:rowOff>
    </xdr:to>
    <xdr:cxnSp macro="">
      <xdr:nvCxnSpPr>
        <xdr:cNvPr id="31" name="Straight Arrow Connector 30"/>
        <xdr:cNvCxnSpPr/>
      </xdr:nvCxnSpPr>
      <xdr:spPr>
        <a:xfrm flipV="1">
          <a:off x="2476500" y="657225"/>
          <a:ext cx="19050" cy="333375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19</xdr:row>
      <xdr:rowOff>19049</xdr:rowOff>
    </xdr:from>
    <xdr:to>
      <xdr:col>30</xdr:col>
      <xdr:colOff>250825</xdr:colOff>
      <xdr:row>19</xdr:row>
      <xdr:rowOff>28575</xdr:rowOff>
    </xdr:to>
    <xdr:cxnSp macro="">
      <xdr:nvCxnSpPr>
        <xdr:cNvPr id="32" name="Straight Arrow Connector 31"/>
        <xdr:cNvCxnSpPr/>
      </xdr:nvCxnSpPr>
      <xdr:spPr>
        <a:xfrm flipV="1">
          <a:off x="971550" y="3762374"/>
          <a:ext cx="7318375" cy="9526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31620</xdr:colOff>
      <xdr:row>36</xdr:row>
      <xdr:rowOff>0</xdr:rowOff>
    </xdr:from>
    <xdr:to>
      <xdr:col>31</xdr:col>
      <xdr:colOff>0</xdr:colOff>
      <xdr:row>36</xdr:row>
      <xdr:rowOff>693</xdr:rowOff>
    </xdr:to>
    <xdr:cxnSp macro="">
      <xdr:nvCxnSpPr>
        <xdr:cNvPr id="35" name="Straight Arrow Connector 34"/>
        <xdr:cNvCxnSpPr/>
      </xdr:nvCxnSpPr>
      <xdr:spPr>
        <a:xfrm flipV="1">
          <a:off x="698370" y="7674429"/>
          <a:ext cx="6935237" cy="693"/>
        </a:xfrm>
        <a:prstGeom prst="straightConnector1">
          <a:avLst/>
        </a:prstGeom>
        <a:ln>
          <a:tailEnd type="non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190500</xdr:colOff>
      <xdr:row>12</xdr:row>
      <xdr:rowOff>13607</xdr:rowOff>
    </xdr:from>
    <xdr:to>
      <xdr:col>16</xdr:col>
      <xdr:colOff>190500</xdr:colOff>
      <xdr:row>22</xdr:row>
      <xdr:rowOff>54429</xdr:rowOff>
    </xdr:to>
    <xdr:cxnSp macro="">
      <xdr:nvCxnSpPr>
        <xdr:cNvPr id="36" name="Straight Arrow Connector 35"/>
        <xdr:cNvCxnSpPr/>
      </xdr:nvCxnSpPr>
      <xdr:spPr>
        <a:xfrm>
          <a:off x="4270375" y="2378982"/>
          <a:ext cx="0" cy="2199822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3</xdr:row>
      <xdr:rowOff>176894</xdr:rowOff>
    </xdr:from>
    <xdr:to>
      <xdr:col>62</xdr:col>
      <xdr:colOff>27214</xdr:colOff>
      <xdr:row>3</xdr:row>
      <xdr:rowOff>180975</xdr:rowOff>
    </xdr:to>
    <xdr:cxnSp macro="">
      <xdr:nvCxnSpPr>
        <xdr:cNvPr id="38" name="Straight Arrow Connector 37"/>
        <xdr:cNvCxnSpPr/>
      </xdr:nvCxnSpPr>
      <xdr:spPr>
        <a:xfrm flipV="1">
          <a:off x="952500" y="767444"/>
          <a:ext cx="16829314" cy="4081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80720</xdr:colOff>
      <xdr:row>5</xdr:row>
      <xdr:rowOff>188655</xdr:rowOff>
    </xdr:from>
    <xdr:to>
      <xdr:col>62</xdr:col>
      <xdr:colOff>0</xdr:colOff>
      <xdr:row>5</xdr:row>
      <xdr:rowOff>188655</xdr:rowOff>
    </xdr:to>
    <xdr:cxnSp macro="">
      <xdr:nvCxnSpPr>
        <xdr:cNvPr id="39" name="Straight Arrow Connector 38"/>
        <xdr:cNvCxnSpPr/>
      </xdr:nvCxnSpPr>
      <xdr:spPr>
        <a:xfrm flipV="1">
          <a:off x="815506" y="1154762"/>
          <a:ext cx="14370065" cy="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</xdr:row>
      <xdr:rowOff>0</xdr:rowOff>
    </xdr:from>
    <xdr:to>
      <xdr:col>13</xdr:col>
      <xdr:colOff>0</xdr:colOff>
      <xdr:row>9</xdr:row>
      <xdr:rowOff>0</xdr:rowOff>
    </xdr:to>
    <xdr:cxnSp macro="">
      <xdr:nvCxnSpPr>
        <xdr:cNvPr id="40" name="Straight Arrow Connector 39"/>
        <xdr:cNvCxnSpPr/>
      </xdr:nvCxnSpPr>
      <xdr:spPr>
        <a:xfrm>
          <a:off x="962025" y="1743075"/>
          <a:ext cx="2543175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23813</xdr:rowOff>
    </xdr:from>
    <xdr:to>
      <xdr:col>14</xdr:col>
      <xdr:colOff>0</xdr:colOff>
      <xdr:row>8</xdr:row>
      <xdr:rowOff>23813</xdr:rowOff>
    </xdr:to>
    <xdr:cxnSp macro="">
      <xdr:nvCxnSpPr>
        <xdr:cNvPr id="41" name="Straight Arrow Connector 40"/>
        <xdr:cNvCxnSpPr/>
      </xdr:nvCxnSpPr>
      <xdr:spPr>
        <a:xfrm>
          <a:off x="3429000" y="1180420"/>
          <a:ext cx="0" cy="3810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193729</xdr:colOff>
      <xdr:row>5</xdr:row>
      <xdr:rowOff>149679</xdr:rowOff>
    </xdr:from>
    <xdr:to>
      <xdr:col>11</xdr:col>
      <xdr:colOff>204107</xdr:colOff>
      <xdr:row>22</xdr:row>
      <xdr:rowOff>0</xdr:rowOff>
    </xdr:to>
    <xdr:cxnSp macro="">
      <xdr:nvCxnSpPr>
        <xdr:cNvPr id="44" name="Straight Arrow Connector 43"/>
        <xdr:cNvCxnSpPr/>
      </xdr:nvCxnSpPr>
      <xdr:spPr>
        <a:xfrm flipH="1">
          <a:off x="2887943" y="1115786"/>
          <a:ext cx="10378" cy="3102428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21912</xdr:colOff>
      <xdr:row>5</xdr:row>
      <xdr:rowOff>145297</xdr:rowOff>
    </xdr:from>
    <xdr:to>
      <xdr:col>32</xdr:col>
      <xdr:colOff>27214</xdr:colOff>
      <xdr:row>18</xdr:row>
      <xdr:rowOff>27214</xdr:rowOff>
    </xdr:to>
    <xdr:cxnSp macro="">
      <xdr:nvCxnSpPr>
        <xdr:cNvPr id="45" name="Straight Arrow Connector 44"/>
        <xdr:cNvCxnSpPr/>
      </xdr:nvCxnSpPr>
      <xdr:spPr>
        <a:xfrm>
          <a:off x="7900448" y="1125011"/>
          <a:ext cx="5302" cy="2426453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30</xdr:row>
      <xdr:rowOff>202746</xdr:rowOff>
    </xdr:from>
    <xdr:to>
      <xdr:col>33</xdr:col>
      <xdr:colOff>17318</xdr:colOff>
      <xdr:row>32</xdr:row>
      <xdr:rowOff>173182</xdr:rowOff>
    </xdr:to>
    <xdr:cxnSp macro="">
      <xdr:nvCxnSpPr>
        <xdr:cNvPr id="46" name="Straight Arrow Connector 45"/>
        <xdr:cNvCxnSpPr/>
      </xdr:nvCxnSpPr>
      <xdr:spPr>
        <a:xfrm>
          <a:off x="8156864" y="6645110"/>
          <a:ext cx="17318" cy="36875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217715</xdr:colOff>
      <xdr:row>4</xdr:row>
      <xdr:rowOff>27214</xdr:rowOff>
    </xdr:from>
    <xdr:to>
      <xdr:col>18</xdr:col>
      <xdr:colOff>217715</xdr:colOff>
      <xdr:row>22</xdr:row>
      <xdr:rowOff>40822</xdr:rowOff>
    </xdr:to>
    <xdr:cxnSp macro="">
      <xdr:nvCxnSpPr>
        <xdr:cNvPr id="49" name="Straight Arrow Connector 48"/>
        <xdr:cNvCxnSpPr/>
      </xdr:nvCxnSpPr>
      <xdr:spPr>
        <a:xfrm>
          <a:off x="4626429" y="802821"/>
          <a:ext cx="0" cy="3456215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19050</xdr:colOff>
      <xdr:row>3</xdr:row>
      <xdr:rowOff>171450</xdr:rowOff>
    </xdr:from>
    <xdr:to>
      <xdr:col>40</xdr:col>
      <xdr:colOff>31750</xdr:colOff>
      <xdr:row>16</xdr:row>
      <xdr:rowOff>47625</xdr:rowOff>
    </xdr:to>
    <xdr:cxnSp macro="">
      <xdr:nvCxnSpPr>
        <xdr:cNvPr id="50" name="Straight Arrow Connector 49"/>
        <xdr:cNvCxnSpPr/>
      </xdr:nvCxnSpPr>
      <xdr:spPr>
        <a:xfrm>
          <a:off x="10194925" y="774700"/>
          <a:ext cx="12700" cy="240030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225136</xdr:colOff>
      <xdr:row>23</xdr:row>
      <xdr:rowOff>51956</xdr:rowOff>
    </xdr:from>
    <xdr:to>
      <xdr:col>39</xdr:col>
      <xdr:colOff>225137</xdr:colOff>
      <xdr:row>38</xdr:row>
      <xdr:rowOff>0</xdr:rowOff>
    </xdr:to>
    <xdr:cxnSp macro="">
      <xdr:nvCxnSpPr>
        <xdr:cNvPr id="51" name="Straight Arrow Connector 50"/>
        <xdr:cNvCxnSpPr/>
      </xdr:nvCxnSpPr>
      <xdr:spPr>
        <a:xfrm flipH="1" flipV="1">
          <a:off x="9957954" y="4849092"/>
          <a:ext cx="1" cy="3151908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13607</xdr:colOff>
      <xdr:row>22</xdr:row>
      <xdr:rowOff>51955</xdr:rowOff>
    </xdr:from>
    <xdr:to>
      <xdr:col>47</xdr:col>
      <xdr:colOff>51955</xdr:colOff>
      <xdr:row>39</xdr:row>
      <xdr:rowOff>149680</xdr:rowOff>
    </xdr:to>
    <xdr:cxnSp macro="">
      <xdr:nvCxnSpPr>
        <xdr:cNvPr id="52" name="Straight Arrow Connector 51"/>
        <xdr:cNvCxnSpPr/>
      </xdr:nvCxnSpPr>
      <xdr:spPr>
        <a:xfrm flipV="1">
          <a:off x="12119016" y="4572000"/>
          <a:ext cx="38348" cy="373454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481199</xdr:colOff>
      <xdr:row>22</xdr:row>
      <xdr:rowOff>17319</xdr:rowOff>
    </xdr:from>
    <xdr:to>
      <xdr:col>47</xdr:col>
      <xdr:colOff>51955</xdr:colOff>
      <xdr:row>22</xdr:row>
      <xdr:rowOff>21030</xdr:rowOff>
    </xdr:to>
    <xdr:cxnSp macro="">
      <xdr:nvCxnSpPr>
        <xdr:cNvPr id="53" name="Straight Arrow Connector 52"/>
        <xdr:cNvCxnSpPr/>
      </xdr:nvCxnSpPr>
      <xdr:spPr>
        <a:xfrm flipH="1">
          <a:off x="10733563" y="4537364"/>
          <a:ext cx="1423801" cy="371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190499</xdr:colOff>
      <xdr:row>21</xdr:row>
      <xdr:rowOff>17318</xdr:rowOff>
    </xdr:from>
    <xdr:to>
      <xdr:col>55</xdr:col>
      <xdr:colOff>204107</xdr:colOff>
      <xdr:row>35</xdr:row>
      <xdr:rowOff>173182</xdr:rowOff>
    </xdr:to>
    <xdr:cxnSp macro="">
      <xdr:nvCxnSpPr>
        <xdr:cNvPr id="54" name="Straight Arrow Connector 53"/>
        <xdr:cNvCxnSpPr/>
      </xdr:nvCxnSpPr>
      <xdr:spPr>
        <a:xfrm flipH="1" flipV="1">
          <a:off x="14443363" y="4294909"/>
          <a:ext cx="13608" cy="32731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477486</xdr:colOff>
      <xdr:row>21</xdr:row>
      <xdr:rowOff>13608</xdr:rowOff>
    </xdr:from>
    <xdr:to>
      <xdr:col>55</xdr:col>
      <xdr:colOff>152153</xdr:colOff>
      <xdr:row>21</xdr:row>
      <xdr:rowOff>13608</xdr:rowOff>
    </xdr:to>
    <xdr:cxnSp macro="">
      <xdr:nvCxnSpPr>
        <xdr:cNvPr id="55" name="Straight Arrow Connector 54"/>
        <xdr:cNvCxnSpPr/>
      </xdr:nvCxnSpPr>
      <xdr:spPr>
        <a:xfrm flipH="1">
          <a:off x="10729850" y="4291199"/>
          <a:ext cx="3675167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207818</xdr:colOff>
      <xdr:row>25</xdr:row>
      <xdr:rowOff>34637</xdr:rowOff>
    </xdr:from>
    <xdr:to>
      <xdr:col>39</xdr:col>
      <xdr:colOff>33400</xdr:colOff>
      <xdr:row>25</xdr:row>
      <xdr:rowOff>34637</xdr:rowOff>
    </xdr:to>
    <xdr:cxnSp macro="">
      <xdr:nvCxnSpPr>
        <xdr:cNvPr id="56" name="Straight Arrow Connector 55"/>
        <xdr:cNvCxnSpPr/>
      </xdr:nvCxnSpPr>
      <xdr:spPr>
        <a:xfrm flipH="1">
          <a:off x="8364682" y="5282046"/>
          <a:ext cx="1280309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221426</xdr:colOff>
      <xdr:row>22</xdr:row>
      <xdr:rowOff>235032</xdr:rowOff>
    </xdr:from>
    <xdr:to>
      <xdr:col>38</xdr:col>
      <xdr:colOff>221426</xdr:colOff>
      <xdr:row>24</xdr:row>
      <xdr:rowOff>183076</xdr:rowOff>
    </xdr:to>
    <xdr:cxnSp macro="">
      <xdr:nvCxnSpPr>
        <xdr:cNvPr id="57" name="Straight Arrow Connector 56"/>
        <xdr:cNvCxnSpPr/>
      </xdr:nvCxnSpPr>
      <xdr:spPr>
        <a:xfrm>
          <a:off x="9590562" y="4755077"/>
          <a:ext cx="0" cy="43295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500990</xdr:colOff>
      <xdr:row>23</xdr:row>
      <xdr:rowOff>51955</xdr:rowOff>
    </xdr:from>
    <xdr:to>
      <xdr:col>42</xdr:col>
      <xdr:colOff>0</xdr:colOff>
      <xdr:row>36</xdr:row>
      <xdr:rowOff>0</xdr:rowOff>
    </xdr:to>
    <xdr:cxnSp macro="">
      <xdr:nvCxnSpPr>
        <xdr:cNvPr id="58" name="Straight Arrow Connector 57"/>
        <xdr:cNvCxnSpPr/>
      </xdr:nvCxnSpPr>
      <xdr:spPr>
        <a:xfrm flipH="1">
          <a:off x="10753354" y="4849091"/>
          <a:ext cx="1237" cy="277090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217714</xdr:colOff>
      <xdr:row>40</xdr:row>
      <xdr:rowOff>108859</xdr:rowOff>
    </xdr:from>
    <xdr:to>
      <xdr:col>60</xdr:col>
      <xdr:colOff>231321</xdr:colOff>
      <xdr:row>40</xdr:row>
      <xdr:rowOff>108859</xdr:rowOff>
    </xdr:to>
    <xdr:cxnSp macro="">
      <xdr:nvCxnSpPr>
        <xdr:cNvPr id="59" name="Straight Arrow Connector 58"/>
        <xdr:cNvCxnSpPr/>
      </xdr:nvCxnSpPr>
      <xdr:spPr>
        <a:xfrm flipV="1">
          <a:off x="14654893" y="8177895"/>
          <a:ext cx="503464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232682</xdr:colOff>
      <xdr:row>38</xdr:row>
      <xdr:rowOff>53058</xdr:rowOff>
    </xdr:from>
    <xdr:to>
      <xdr:col>56</xdr:col>
      <xdr:colOff>13608</xdr:colOff>
      <xdr:row>40</xdr:row>
      <xdr:rowOff>5433</xdr:rowOff>
    </xdr:to>
    <xdr:cxnSp macro="">
      <xdr:nvCxnSpPr>
        <xdr:cNvPr id="61" name="Straight Arrow Connector 60"/>
        <xdr:cNvCxnSpPr/>
      </xdr:nvCxnSpPr>
      <xdr:spPr>
        <a:xfrm>
          <a:off x="13458825" y="7319272"/>
          <a:ext cx="25854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13607</xdr:colOff>
      <xdr:row>40</xdr:row>
      <xdr:rowOff>176892</xdr:rowOff>
    </xdr:from>
    <xdr:to>
      <xdr:col>52</xdr:col>
      <xdr:colOff>27214</xdr:colOff>
      <xdr:row>41</xdr:row>
      <xdr:rowOff>0</xdr:rowOff>
    </xdr:to>
    <xdr:cxnSp macro="">
      <xdr:nvCxnSpPr>
        <xdr:cNvPr id="81" name="Straight Connector 80"/>
        <xdr:cNvCxnSpPr/>
      </xdr:nvCxnSpPr>
      <xdr:spPr>
        <a:xfrm>
          <a:off x="12709071" y="8518071"/>
          <a:ext cx="843643" cy="136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</xdr:row>
      <xdr:rowOff>174625</xdr:rowOff>
    </xdr:from>
    <xdr:to>
      <xdr:col>16</xdr:col>
      <xdr:colOff>0</xdr:colOff>
      <xdr:row>8</xdr:row>
      <xdr:rowOff>3175</xdr:rowOff>
    </xdr:to>
    <xdr:cxnSp macro="">
      <xdr:nvCxnSpPr>
        <xdr:cNvPr id="91" name="Straight Arrow Connector 90"/>
        <xdr:cNvCxnSpPr/>
      </xdr:nvCxnSpPr>
      <xdr:spPr>
        <a:xfrm>
          <a:off x="4064000" y="777875"/>
          <a:ext cx="0" cy="796925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231322</xdr:colOff>
      <xdr:row>47</xdr:row>
      <xdr:rowOff>9525</xdr:rowOff>
    </xdr:from>
    <xdr:to>
      <xdr:col>65</xdr:col>
      <xdr:colOff>54428</xdr:colOff>
      <xdr:row>47</xdr:row>
      <xdr:rowOff>40823</xdr:rowOff>
    </xdr:to>
    <xdr:cxnSp macro="">
      <xdr:nvCxnSpPr>
        <xdr:cNvPr id="60" name="Straight Arrow Connector 59"/>
        <xdr:cNvCxnSpPr/>
      </xdr:nvCxnSpPr>
      <xdr:spPr>
        <a:xfrm>
          <a:off x="4640036" y="9480096"/>
          <a:ext cx="12137571" cy="31298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238125</xdr:colOff>
      <xdr:row>49</xdr:row>
      <xdr:rowOff>0</xdr:rowOff>
    </xdr:from>
    <xdr:to>
      <xdr:col>65</xdr:col>
      <xdr:colOff>176892</xdr:colOff>
      <xdr:row>49</xdr:row>
      <xdr:rowOff>0</xdr:rowOff>
    </xdr:to>
    <xdr:cxnSp macro="">
      <xdr:nvCxnSpPr>
        <xdr:cNvPr id="62" name="Straight Arrow Connector 61"/>
        <xdr:cNvCxnSpPr/>
      </xdr:nvCxnSpPr>
      <xdr:spPr>
        <a:xfrm>
          <a:off x="2409825" y="10086975"/>
          <a:ext cx="16321767" cy="0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217715</xdr:colOff>
      <xdr:row>26</xdr:row>
      <xdr:rowOff>13608</xdr:rowOff>
    </xdr:from>
    <xdr:to>
      <xdr:col>18</xdr:col>
      <xdr:colOff>219075</xdr:colOff>
      <xdr:row>47</xdr:row>
      <xdr:rowOff>19050</xdr:rowOff>
    </xdr:to>
    <xdr:cxnSp macro="">
      <xdr:nvCxnSpPr>
        <xdr:cNvPr id="63" name="Straight Arrow Connector 62"/>
        <xdr:cNvCxnSpPr/>
      </xdr:nvCxnSpPr>
      <xdr:spPr>
        <a:xfrm>
          <a:off x="5056415" y="5442858"/>
          <a:ext cx="1360" cy="4282167"/>
        </a:xfrm>
        <a:prstGeom prst="straightConnector1">
          <a:avLst/>
        </a:prstGeom>
        <a:ln>
          <a:tailEnd type="non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11</xdr:row>
      <xdr:rowOff>174625</xdr:rowOff>
    </xdr:from>
    <xdr:to>
      <xdr:col>23</xdr:col>
      <xdr:colOff>31750</xdr:colOff>
      <xdr:row>40</xdr:row>
      <xdr:rowOff>47625</xdr:rowOff>
    </xdr:to>
    <xdr:cxnSp macro="">
      <xdr:nvCxnSpPr>
        <xdr:cNvPr id="64" name="Straight Arrow Connector 63"/>
        <xdr:cNvCxnSpPr/>
      </xdr:nvCxnSpPr>
      <xdr:spPr>
        <a:xfrm flipH="1" flipV="1">
          <a:off x="5857875" y="2333625"/>
          <a:ext cx="31750" cy="6143625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6350</xdr:colOff>
      <xdr:row>5</xdr:row>
      <xdr:rowOff>177348</xdr:rowOff>
    </xdr:from>
    <xdr:to>
      <xdr:col>24</xdr:col>
      <xdr:colOff>6350</xdr:colOff>
      <xdr:row>9</xdr:row>
      <xdr:rowOff>9525</xdr:rowOff>
    </xdr:to>
    <xdr:cxnSp macro="">
      <xdr:nvCxnSpPr>
        <xdr:cNvPr id="65" name="Straight Arrow Connector 64"/>
        <xdr:cNvCxnSpPr/>
      </xdr:nvCxnSpPr>
      <xdr:spPr>
        <a:xfrm flipH="1" flipV="1">
          <a:off x="6445250" y="1148898"/>
          <a:ext cx="0" cy="603702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219075</xdr:colOff>
      <xdr:row>27</xdr:row>
      <xdr:rowOff>19049</xdr:rowOff>
    </xdr:from>
    <xdr:to>
      <xdr:col>27</xdr:col>
      <xdr:colOff>47625</xdr:colOff>
      <xdr:row>27</xdr:row>
      <xdr:rowOff>38100</xdr:rowOff>
    </xdr:to>
    <xdr:cxnSp macro="">
      <xdr:nvCxnSpPr>
        <xdr:cNvPr id="66" name="Straight Arrow Connector 65"/>
        <xdr:cNvCxnSpPr/>
      </xdr:nvCxnSpPr>
      <xdr:spPr>
        <a:xfrm>
          <a:off x="942975" y="5676899"/>
          <a:ext cx="6343650" cy="19051"/>
        </a:xfrm>
        <a:prstGeom prst="straightConnector1">
          <a:avLst/>
        </a:prstGeom>
        <a:ln>
          <a:tailEnd type="non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</xdr:colOff>
      <xdr:row>3</xdr:row>
      <xdr:rowOff>180975</xdr:rowOff>
    </xdr:from>
    <xdr:to>
      <xdr:col>25</xdr:col>
      <xdr:colOff>19050</xdr:colOff>
      <xdr:row>9</xdr:row>
      <xdr:rowOff>9525</xdr:rowOff>
    </xdr:to>
    <xdr:cxnSp macro="">
      <xdr:nvCxnSpPr>
        <xdr:cNvPr id="74" name="Straight Arrow Connector 73"/>
        <xdr:cNvCxnSpPr/>
      </xdr:nvCxnSpPr>
      <xdr:spPr>
        <a:xfrm flipH="1" flipV="1">
          <a:off x="6705601" y="771525"/>
          <a:ext cx="19049" cy="981075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19050</xdr:colOff>
      <xdr:row>6</xdr:row>
      <xdr:rowOff>13153</xdr:rowOff>
    </xdr:from>
    <xdr:to>
      <xdr:col>29</xdr:col>
      <xdr:colOff>19050</xdr:colOff>
      <xdr:row>9</xdr:row>
      <xdr:rowOff>9525</xdr:rowOff>
    </xdr:to>
    <xdr:cxnSp macro="">
      <xdr:nvCxnSpPr>
        <xdr:cNvPr id="77" name="Straight Arrow Connector 76"/>
        <xdr:cNvCxnSpPr/>
      </xdr:nvCxnSpPr>
      <xdr:spPr>
        <a:xfrm>
          <a:off x="7791450" y="1175203"/>
          <a:ext cx="0" cy="586922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4</xdr:row>
      <xdr:rowOff>19050</xdr:rowOff>
    </xdr:from>
    <xdr:to>
      <xdr:col>30</xdr:col>
      <xdr:colOff>9525</xdr:colOff>
      <xdr:row>9</xdr:row>
      <xdr:rowOff>0</xdr:rowOff>
    </xdr:to>
    <xdr:cxnSp macro="">
      <xdr:nvCxnSpPr>
        <xdr:cNvPr id="80" name="Straight Arrow Connector 79"/>
        <xdr:cNvCxnSpPr/>
      </xdr:nvCxnSpPr>
      <xdr:spPr>
        <a:xfrm>
          <a:off x="8048625" y="800100"/>
          <a:ext cx="0" cy="95250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27214</xdr:colOff>
      <xdr:row>30</xdr:row>
      <xdr:rowOff>204109</xdr:rowOff>
    </xdr:from>
    <xdr:to>
      <xdr:col>31</xdr:col>
      <xdr:colOff>27214</xdr:colOff>
      <xdr:row>36</xdr:row>
      <xdr:rowOff>54429</xdr:rowOff>
    </xdr:to>
    <xdr:cxnSp macro="">
      <xdr:nvCxnSpPr>
        <xdr:cNvPr id="86" name="Straight Arrow Connector 85"/>
        <xdr:cNvCxnSpPr/>
      </xdr:nvCxnSpPr>
      <xdr:spPr>
        <a:xfrm flipV="1">
          <a:off x="7660821" y="6667502"/>
          <a:ext cx="0" cy="1061356"/>
        </a:xfrm>
        <a:prstGeom prst="straightConnector1">
          <a:avLst/>
        </a:prstGeom>
        <a:ln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18</xdr:row>
      <xdr:rowOff>51955</xdr:rowOff>
    </xdr:from>
    <xdr:to>
      <xdr:col>41</xdr:col>
      <xdr:colOff>17318</xdr:colOff>
      <xdr:row>20</xdr:row>
      <xdr:rowOff>0</xdr:rowOff>
    </xdr:to>
    <xdr:cxnSp macro="">
      <xdr:nvCxnSpPr>
        <xdr:cNvPr id="15" name="Straight Arrow Connector 14"/>
        <xdr:cNvCxnSpPr/>
      </xdr:nvCxnSpPr>
      <xdr:spPr>
        <a:xfrm flipH="1" flipV="1">
          <a:off x="10252364" y="3602182"/>
          <a:ext cx="17318" cy="43295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34636</xdr:colOff>
      <xdr:row>18</xdr:row>
      <xdr:rowOff>0</xdr:rowOff>
    </xdr:from>
    <xdr:to>
      <xdr:col>61</xdr:col>
      <xdr:colOff>17318</xdr:colOff>
      <xdr:row>18</xdr:row>
      <xdr:rowOff>69273</xdr:rowOff>
    </xdr:to>
    <xdr:cxnSp macro="">
      <xdr:nvCxnSpPr>
        <xdr:cNvPr id="34" name="Straight Arrow Connector 33"/>
        <xdr:cNvCxnSpPr/>
      </xdr:nvCxnSpPr>
      <xdr:spPr>
        <a:xfrm flipV="1">
          <a:off x="10287000" y="3550227"/>
          <a:ext cx="5437909" cy="6927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121228</xdr:colOff>
      <xdr:row>34</xdr:row>
      <xdr:rowOff>17318</xdr:rowOff>
    </xdr:from>
    <xdr:to>
      <xdr:col>38</xdr:col>
      <xdr:colOff>155863</xdr:colOff>
      <xdr:row>38</xdr:row>
      <xdr:rowOff>17318</xdr:rowOff>
    </xdr:to>
    <xdr:cxnSp macro="">
      <xdr:nvCxnSpPr>
        <xdr:cNvPr id="68" name="Straight Arrow Connector 67"/>
        <xdr:cNvCxnSpPr/>
      </xdr:nvCxnSpPr>
      <xdr:spPr>
        <a:xfrm>
          <a:off x="9611592" y="7256318"/>
          <a:ext cx="34635" cy="762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20411</xdr:colOff>
      <xdr:row>41</xdr:row>
      <xdr:rowOff>171450</xdr:rowOff>
    </xdr:from>
    <xdr:to>
      <xdr:col>51</xdr:col>
      <xdr:colOff>20410</xdr:colOff>
      <xdr:row>41</xdr:row>
      <xdr:rowOff>171450</xdr:rowOff>
    </xdr:to>
    <xdr:cxnSp macro="">
      <xdr:nvCxnSpPr>
        <xdr:cNvPr id="2" name="Straight Arrow Connector 1"/>
        <xdr:cNvCxnSpPr/>
      </xdr:nvCxnSpPr>
      <xdr:spPr>
        <a:xfrm flipH="1">
          <a:off x="12717236" y="8401050"/>
          <a:ext cx="24764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28575</xdr:colOff>
      <xdr:row>40</xdr:row>
      <xdr:rowOff>180975</xdr:rowOff>
    </xdr:from>
    <xdr:to>
      <xdr:col>46</xdr:col>
      <xdr:colOff>19050</xdr:colOff>
      <xdr:row>41</xdr:row>
      <xdr:rowOff>0</xdr:rowOff>
    </xdr:to>
    <xdr:cxnSp macro="">
      <xdr:nvCxnSpPr>
        <xdr:cNvPr id="3" name="Straight Arrow Connector 2"/>
        <xdr:cNvCxnSpPr/>
      </xdr:nvCxnSpPr>
      <xdr:spPr>
        <a:xfrm flipV="1">
          <a:off x="10896600" y="8220075"/>
          <a:ext cx="733425" cy="952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30</xdr:row>
      <xdr:rowOff>28575</xdr:rowOff>
    </xdr:from>
    <xdr:to>
      <xdr:col>52</xdr:col>
      <xdr:colOff>1</xdr:colOff>
      <xdr:row>41</xdr:row>
      <xdr:rowOff>19051</xdr:rowOff>
    </xdr:to>
    <xdr:cxnSp macro="">
      <xdr:nvCxnSpPr>
        <xdr:cNvPr id="4" name="Straight Arrow Connector 3"/>
        <xdr:cNvCxnSpPr/>
      </xdr:nvCxnSpPr>
      <xdr:spPr>
        <a:xfrm flipH="1" flipV="1">
          <a:off x="13192125" y="6153150"/>
          <a:ext cx="1" cy="209550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9525</xdr:colOff>
      <xdr:row>30</xdr:row>
      <xdr:rowOff>0</xdr:rowOff>
    </xdr:from>
    <xdr:to>
      <xdr:col>52</xdr:col>
      <xdr:colOff>9525</xdr:colOff>
      <xdr:row>30</xdr:row>
      <xdr:rowOff>19050</xdr:rowOff>
    </xdr:to>
    <xdr:cxnSp macro="">
      <xdr:nvCxnSpPr>
        <xdr:cNvPr id="5" name="Straight Arrow Connector 4"/>
        <xdr:cNvCxnSpPr/>
      </xdr:nvCxnSpPr>
      <xdr:spPr>
        <a:xfrm flipH="1">
          <a:off x="12363450" y="6124575"/>
          <a:ext cx="838200" cy="190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47625</xdr:colOff>
      <xdr:row>29</xdr:row>
      <xdr:rowOff>180975</xdr:rowOff>
    </xdr:from>
    <xdr:to>
      <xdr:col>49</xdr:col>
      <xdr:colOff>47625</xdr:colOff>
      <xdr:row>31</xdr:row>
      <xdr:rowOff>0</xdr:rowOff>
    </xdr:to>
    <xdr:cxnSp macro="">
      <xdr:nvCxnSpPr>
        <xdr:cNvPr id="6" name="Straight Arrow Connector 5"/>
        <xdr:cNvCxnSpPr/>
      </xdr:nvCxnSpPr>
      <xdr:spPr>
        <a:xfrm>
          <a:off x="12401550" y="6115050"/>
          <a:ext cx="0" cy="20002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238125</xdr:colOff>
      <xdr:row>31</xdr:row>
      <xdr:rowOff>47625</xdr:rowOff>
    </xdr:from>
    <xdr:to>
      <xdr:col>48</xdr:col>
      <xdr:colOff>0</xdr:colOff>
      <xdr:row>31</xdr:row>
      <xdr:rowOff>47625</xdr:rowOff>
    </xdr:to>
    <xdr:cxnSp macro="">
      <xdr:nvCxnSpPr>
        <xdr:cNvPr id="7" name="Straight Arrow Connector 6"/>
        <xdr:cNvCxnSpPr/>
      </xdr:nvCxnSpPr>
      <xdr:spPr>
        <a:xfrm flipH="1">
          <a:off x="11353800" y="6362700"/>
          <a:ext cx="752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228600</xdr:colOff>
      <xdr:row>31</xdr:row>
      <xdr:rowOff>85725</xdr:rowOff>
    </xdr:from>
    <xdr:to>
      <xdr:col>44</xdr:col>
      <xdr:colOff>228600</xdr:colOff>
      <xdr:row>32</xdr:row>
      <xdr:rowOff>0</xdr:rowOff>
    </xdr:to>
    <xdr:cxnSp macro="">
      <xdr:nvCxnSpPr>
        <xdr:cNvPr id="8" name="Straight Arrow Connector 7"/>
        <xdr:cNvCxnSpPr/>
      </xdr:nvCxnSpPr>
      <xdr:spPr>
        <a:xfrm>
          <a:off x="11344275" y="6400800"/>
          <a:ext cx="0" cy="1047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32</xdr:row>
      <xdr:rowOff>28575</xdr:rowOff>
    </xdr:from>
    <xdr:to>
      <xdr:col>49</xdr:col>
      <xdr:colOff>9525</xdr:colOff>
      <xdr:row>33</xdr:row>
      <xdr:rowOff>123825</xdr:rowOff>
    </xdr:to>
    <xdr:cxnSp macro="">
      <xdr:nvCxnSpPr>
        <xdr:cNvPr id="9" name="Straight Arrow Connector 8"/>
        <xdr:cNvCxnSpPr/>
      </xdr:nvCxnSpPr>
      <xdr:spPr>
        <a:xfrm>
          <a:off x="12353925" y="6534150"/>
          <a:ext cx="9525" cy="2857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24493</xdr:colOff>
      <xdr:row>36</xdr:row>
      <xdr:rowOff>176894</xdr:rowOff>
    </xdr:from>
    <xdr:to>
      <xdr:col>55</xdr:col>
      <xdr:colOff>5443</xdr:colOff>
      <xdr:row>36</xdr:row>
      <xdr:rowOff>176894</xdr:rowOff>
    </xdr:to>
    <xdr:cxnSp macro="">
      <xdr:nvCxnSpPr>
        <xdr:cNvPr id="10" name="Straight Arrow Connector 9"/>
        <xdr:cNvCxnSpPr/>
      </xdr:nvCxnSpPr>
      <xdr:spPr>
        <a:xfrm flipV="1">
          <a:off x="13464268" y="7444469"/>
          <a:ext cx="4762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28575</xdr:colOff>
      <xdr:row>34</xdr:row>
      <xdr:rowOff>95250</xdr:rowOff>
    </xdr:from>
    <xdr:to>
      <xdr:col>53</xdr:col>
      <xdr:colOff>19050</xdr:colOff>
      <xdr:row>34</xdr:row>
      <xdr:rowOff>104775</xdr:rowOff>
    </xdr:to>
    <xdr:cxnSp macro="">
      <xdr:nvCxnSpPr>
        <xdr:cNvPr id="11" name="Straight Arrow Connector 10"/>
        <xdr:cNvCxnSpPr/>
      </xdr:nvCxnSpPr>
      <xdr:spPr>
        <a:xfrm flipV="1">
          <a:off x="12725400" y="6981825"/>
          <a:ext cx="7334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13607</xdr:colOff>
      <xdr:row>34</xdr:row>
      <xdr:rowOff>108857</xdr:rowOff>
    </xdr:from>
    <xdr:to>
      <xdr:col>53</xdr:col>
      <xdr:colOff>13607</xdr:colOff>
      <xdr:row>36</xdr:row>
      <xdr:rowOff>176893</xdr:rowOff>
    </xdr:to>
    <xdr:cxnSp macro="">
      <xdr:nvCxnSpPr>
        <xdr:cNvPr id="12" name="Straight Arrow Connector 11"/>
        <xdr:cNvCxnSpPr/>
      </xdr:nvCxnSpPr>
      <xdr:spPr>
        <a:xfrm>
          <a:off x="13453382" y="6995432"/>
          <a:ext cx="0" cy="44903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9525</xdr:colOff>
      <xdr:row>36</xdr:row>
      <xdr:rowOff>0</xdr:rowOff>
    </xdr:from>
    <xdr:to>
      <xdr:col>48</xdr:col>
      <xdr:colOff>9526</xdr:colOff>
      <xdr:row>36</xdr:row>
      <xdr:rowOff>19050</xdr:rowOff>
    </xdr:to>
    <xdr:cxnSp macro="">
      <xdr:nvCxnSpPr>
        <xdr:cNvPr id="13" name="Straight Arrow Connector 12"/>
        <xdr:cNvCxnSpPr/>
      </xdr:nvCxnSpPr>
      <xdr:spPr>
        <a:xfrm flipH="1">
          <a:off x="10163175" y="7267575"/>
          <a:ext cx="1952626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0</xdr:colOff>
      <xdr:row>33</xdr:row>
      <xdr:rowOff>0</xdr:rowOff>
    </xdr:from>
    <xdr:to>
      <xdr:col>45</xdr:col>
      <xdr:colOff>19050</xdr:colOff>
      <xdr:row>36</xdr:row>
      <xdr:rowOff>38100</xdr:rowOff>
    </xdr:to>
    <xdr:cxnSp macro="">
      <xdr:nvCxnSpPr>
        <xdr:cNvPr id="14" name="Straight Arrow Connector 13"/>
        <xdr:cNvCxnSpPr/>
      </xdr:nvCxnSpPr>
      <xdr:spPr>
        <a:xfrm>
          <a:off x="11363325" y="6696075"/>
          <a:ext cx="19050" cy="60960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36</xdr:row>
      <xdr:rowOff>0</xdr:rowOff>
    </xdr:from>
    <xdr:to>
      <xdr:col>41</xdr:col>
      <xdr:colOff>19050</xdr:colOff>
      <xdr:row>39</xdr:row>
      <xdr:rowOff>38100</xdr:rowOff>
    </xdr:to>
    <xdr:cxnSp macro="">
      <xdr:nvCxnSpPr>
        <xdr:cNvPr id="15" name="Straight Arrow Connector 14"/>
        <xdr:cNvCxnSpPr/>
      </xdr:nvCxnSpPr>
      <xdr:spPr>
        <a:xfrm>
          <a:off x="10153650" y="7267575"/>
          <a:ext cx="19050" cy="619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209873</xdr:colOff>
      <xdr:row>39</xdr:row>
      <xdr:rowOff>177585</xdr:rowOff>
    </xdr:from>
    <xdr:to>
      <xdr:col>35</xdr:col>
      <xdr:colOff>15875</xdr:colOff>
      <xdr:row>40</xdr:row>
      <xdr:rowOff>0</xdr:rowOff>
    </xdr:to>
    <xdr:cxnSp macro="">
      <xdr:nvCxnSpPr>
        <xdr:cNvPr id="16" name="Straight Arrow Connector 15"/>
        <xdr:cNvCxnSpPr/>
      </xdr:nvCxnSpPr>
      <xdr:spPr>
        <a:xfrm>
          <a:off x="717873" y="8115085"/>
          <a:ext cx="8188002" cy="12915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244929</xdr:colOff>
      <xdr:row>41</xdr:row>
      <xdr:rowOff>51876</xdr:rowOff>
    </xdr:from>
    <xdr:to>
      <xdr:col>34</xdr:col>
      <xdr:colOff>57419</xdr:colOff>
      <xdr:row>41</xdr:row>
      <xdr:rowOff>63500</xdr:rowOff>
    </xdr:to>
    <xdr:cxnSp macro="">
      <xdr:nvCxnSpPr>
        <xdr:cNvPr id="17" name="Straight Arrow Connector 16"/>
        <xdr:cNvCxnSpPr/>
      </xdr:nvCxnSpPr>
      <xdr:spPr>
        <a:xfrm flipV="1">
          <a:off x="8372929" y="8370376"/>
          <a:ext cx="320490" cy="116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13607</xdr:colOff>
      <xdr:row>5</xdr:row>
      <xdr:rowOff>149679</xdr:rowOff>
    </xdr:from>
    <xdr:to>
      <xdr:col>38</xdr:col>
      <xdr:colOff>13607</xdr:colOff>
      <xdr:row>10</xdr:row>
      <xdr:rowOff>176893</xdr:rowOff>
    </xdr:to>
    <xdr:cxnSp macro="">
      <xdr:nvCxnSpPr>
        <xdr:cNvPr id="18" name="Straight Arrow Connector 17"/>
        <xdr:cNvCxnSpPr/>
      </xdr:nvCxnSpPr>
      <xdr:spPr>
        <a:xfrm flipH="1">
          <a:off x="9424307" y="1121229"/>
          <a:ext cx="0" cy="989239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217714</xdr:colOff>
      <xdr:row>6</xdr:row>
      <xdr:rowOff>13607</xdr:rowOff>
    </xdr:from>
    <xdr:to>
      <xdr:col>19</xdr:col>
      <xdr:colOff>217714</xdr:colOff>
      <xdr:row>22</xdr:row>
      <xdr:rowOff>13607</xdr:rowOff>
    </xdr:to>
    <xdr:cxnSp macro="">
      <xdr:nvCxnSpPr>
        <xdr:cNvPr id="19" name="Straight Arrow Connector 18"/>
        <xdr:cNvCxnSpPr/>
      </xdr:nvCxnSpPr>
      <xdr:spPr>
        <a:xfrm>
          <a:off x="4923064" y="1175657"/>
          <a:ext cx="0" cy="328612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238125</xdr:colOff>
      <xdr:row>35</xdr:row>
      <xdr:rowOff>47625</xdr:rowOff>
    </xdr:from>
    <xdr:to>
      <xdr:col>36</xdr:col>
      <xdr:colOff>31750</xdr:colOff>
      <xdr:row>35</xdr:row>
      <xdr:rowOff>63500</xdr:rowOff>
    </xdr:to>
    <xdr:cxnSp macro="">
      <xdr:nvCxnSpPr>
        <xdr:cNvPr id="20" name="Straight Arrow Connector 19"/>
        <xdr:cNvCxnSpPr/>
      </xdr:nvCxnSpPr>
      <xdr:spPr>
        <a:xfrm>
          <a:off x="8620125" y="7207250"/>
          <a:ext cx="555625" cy="1587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25</xdr:row>
      <xdr:rowOff>35381</xdr:rowOff>
    </xdr:from>
    <xdr:to>
      <xdr:col>30</xdr:col>
      <xdr:colOff>219075</xdr:colOff>
      <xdr:row>25</xdr:row>
      <xdr:rowOff>44905</xdr:rowOff>
    </xdr:to>
    <xdr:cxnSp macro="">
      <xdr:nvCxnSpPr>
        <xdr:cNvPr id="21" name="Straight Arrow Connector 20"/>
        <xdr:cNvCxnSpPr/>
      </xdr:nvCxnSpPr>
      <xdr:spPr>
        <a:xfrm flipV="1">
          <a:off x="4898571" y="5260524"/>
          <a:ext cx="2668361" cy="9524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16144</xdr:colOff>
      <xdr:row>14</xdr:row>
      <xdr:rowOff>127906</xdr:rowOff>
    </xdr:from>
    <xdr:to>
      <xdr:col>30</xdr:col>
      <xdr:colOff>209550</xdr:colOff>
      <xdr:row>14</xdr:row>
      <xdr:rowOff>127906</xdr:rowOff>
    </xdr:to>
    <xdr:cxnSp macro="">
      <xdr:nvCxnSpPr>
        <xdr:cNvPr id="27" name="Straight Arrow Connector 26"/>
        <xdr:cNvCxnSpPr/>
      </xdr:nvCxnSpPr>
      <xdr:spPr>
        <a:xfrm flipV="1">
          <a:off x="750930" y="2876549"/>
          <a:ext cx="6806477" cy="0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209873</xdr:colOff>
      <xdr:row>35</xdr:row>
      <xdr:rowOff>161441</xdr:rowOff>
    </xdr:from>
    <xdr:to>
      <xdr:col>30</xdr:col>
      <xdr:colOff>189693</xdr:colOff>
      <xdr:row>35</xdr:row>
      <xdr:rowOff>177585</xdr:rowOff>
    </xdr:to>
    <xdr:cxnSp macro="">
      <xdr:nvCxnSpPr>
        <xdr:cNvPr id="28" name="Straight Arrow Connector 27"/>
        <xdr:cNvCxnSpPr/>
      </xdr:nvCxnSpPr>
      <xdr:spPr>
        <a:xfrm flipV="1">
          <a:off x="705173" y="7238516"/>
          <a:ext cx="6914020" cy="16144"/>
        </a:xfrm>
        <a:prstGeom prst="straightConnector1">
          <a:avLst/>
        </a:prstGeom>
        <a:ln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11</xdr:row>
      <xdr:rowOff>54428</xdr:rowOff>
    </xdr:from>
    <xdr:to>
      <xdr:col>25</xdr:col>
      <xdr:colOff>54429</xdr:colOff>
      <xdr:row>11</xdr:row>
      <xdr:rowOff>54428</xdr:rowOff>
    </xdr:to>
    <xdr:cxnSp macro="">
      <xdr:nvCxnSpPr>
        <xdr:cNvPr id="29" name="Straight Arrow Connector 28"/>
        <xdr:cNvCxnSpPr/>
      </xdr:nvCxnSpPr>
      <xdr:spPr>
        <a:xfrm>
          <a:off x="4408714" y="2204357"/>
          <a:ext cx="1768929" cy="0"/>
        </a:xfrm>
        <a:prstGeom prst="straightConnector1">
          <a:avLst/>
        </a:prstGeom>
        <a:ln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40821</xdr:colOff>
      <xdr:row>3</xdr:row>
      <xdr:rowOff>176893</xdr:rowOff>
    </xdr:from>
    <xdr:to>
      <xdr:col>62</xdr:col>
      <xdr:colOff>27214</xdr:colOff>
      <xdr:row>4</xdr:row>
      <xdr:rowOff>0</xdr:rowOff>
    </xdr:to>
    <xdr:cxnSp macro="">
      <xdr:nvCxnSpPr>
        <xdr:cNvPr id="30" name="Straight Arrow Connector 29"/>
        <xdr:cNvCxnSpPr/>
      </xdr:nvCxnSpPr>
      <xdr:spPr>
        <a:xfrm flipV="1">
          <a:off x="783771" y="767443"/>
          <a:ext cx="14912068" cy="13607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80720</xdr:colOff>
      <xdr:row>5</xdr:row>
      <xdr:rowOff>188655</xdr:rowOff>
    </xdr:from>
    <xdr:to>
      <xdr:col>62</xdr:col>
      <xdr:colOff>0</xdr:colOff>
      <xdr:row>5</xdr:row>
      <xdr:rowOff>188655</xdr:rowOff>
    </xdr:to>
    <xdr:cxnSp macro="">
      <xdr:nvCxnSpPr>
        <xdr:cNvPr id="31" name="Straight Arrow Connector 30"/>
        <xdr:cNvCxnSpPr/>
      </xdr:nvCxnSpPr>
      <xdr:spPr>
        <a:xfrm flipV="1">
          <a:off x="823670" y="1160205"/>
          <a:ext cx="14844955" cy="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177584</xdr:rowOff>
    </xdr:from>
    <xdr:to>
      <xdr:col>13</xdr:col>
      <xdr:colOff>0</xdr:colOff>
      <xdr:row>9</xdr:row>
      <xdr:rowOff>0</xdr:rowOff>
    </xdr:to>
    <xdr:cxnSp macro="">
      <xdr:nvCxnSpPr>
        <xdr:cNvPr id="32" name="Straight Arrow Connector 31"/>
        <xdr:cNvCxnSpPr/>
      </xdr:nvCxnSpPr>
      <xdr:spPr>
        <a:xfrm>
          <a:off x="742950" y="1730159"/>
          <a:ext cx="2476500" cy="12916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6</xdr:row>
      <xdr:rowOff>23813</xdr:rowOff>
    </xdr:from>
    <xdr:to>
      <xdr:col>14</xdr:col>
      <xdr:colOff>0</xdr:colOff>
      <xdr:row>8</xdr:row>
      <xdr:rowOff>23813</xdr:rowOff>
    </xdr:to>
    <xdr:cxnSp macro="">
      <xdr:nvCxnSpPr>
        <xdr:cNvPr id="33" name="Straight Arrow Connector 32"/>
        <xdr:cNvCxnSpPr/>
      </xdr:nvCxnSpPr>
      <xdr:spPr>
        <a:xfrm>
          <a:off x="3467100" y="1185863"/>
          <a:ext cx="0" cy="39052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21912</xdr:colOff>
      <xdr:row>5</xdr:row>
      <xdr:rowOff>145297</xdr:rowOff>
    </xdr:from>
    <xdr:to>
      <xdr:col>32</xdr:col>
      <xdr:colOff>21912</xdr:colOff>
      <xdr:row>14</xdr:row>
      <xdr:rowOff>48432</xdr:rowOff>
    </xdr:to>
    <xdr:cxnSp macro="">
      <xdr:nvCxnSpPr>
        <xdr:cNvPr id="35" name="Straight Arrow Connector 34"/>
        <xdr:cNvCxnSpPr/>
      </xdr:nvCxnSpPr>
      <xdr:spPr>
        <a:xfrm>
          <a:off x="7946712" y="1116847"/>
          <a:ext cx="0" cy="165573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217715</xdr:colOff>
      <xdr:row>4</xdr:row>
      <xdr:rowOff>27214</xdr:rowOff>
    </xdr:from>
    <xdr:to>
      <xdr:col>18</xdr:col>
      <xdr:colOff>217715</xdr:colOff>
      <xdr:row>22</xdr:row>
      <xdr:rowOff>40822</xdr:rowOff>
    </xdr:to>
    <xdr:cxnSp macro="">
      <xdr:nvCxnSpPr>
        <xdr:cNvPr id="37" name="Straight Arrow Connector 36"/>
        <xdr:cNvCxnSpPr/>
      </xdr:nvCxnSpPr>
      <xdr:spPr>
        <a:xfrm>
          <a:off x="4675415" y="808264"/>
          <a:ext cx="0" cy="3680733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19050</xdr:colOff>
      <xdr:row>3</xdr:row>
      <xdr:rowOff>171450</xdr:rowOff>
    </xdr:from>
    <xdr:to>
      <xdr:col>40</xdr:col>
      <xdr:colOff>19050</xdr:colOff>
      <xdr:row>11</xdr:row>
      <xdr:rowOff>0</xdr:rowOff>
    </xdr:to>
    <xdr:cxnSp macro="">
      <xdr:nvCxnSpPr>
        <xdr:cNvPr id="38" name="Straight Arrow Connector 37"/>
        <xdr:cNvCxnSpPr/>
      </xdr:nvCxnSpPr>
      <xdr:spPr>
        <a:xfrm>
          <a:off x="9925050" y="762000"/>
          <a:ext cx="0" cy="1371600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108857</xdr:colOff>
      <xdr:row>28</xdr:row>
      <xdr:rowOff>27214</xdr:rowOff>
    </xdr:from>
    <xdr:to>
      <xdr:col>40</xdr:col>
      <xdr:colOff>136072</xdr:colOff>
      <xdr:row>39</xdr:row>
      <xdr:rowOff>1</xdr:rowOff>
    </xdr:to>
    <xdr:cxnSp macro="">
      <xdr:nvCxnSpPr>
        <xdr:cNvPr id="39" name="Straight Arrow Connector 38"/>
        <xdr:cNvCxnSpPr/>
      </xdr:nvCxnSpPr>
      <xdr:spPr>
        <a:xfrm flipH="1" flipV="1">
          <a:off x="10014857" y="5770789"/>
          <a:ext cx="27215" cy="2077812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13607</xdr:colOff>
      <xdr:row>27</xdr:row>
      <xdr:rowOff>0</xdr:rowOff>
    </xdr:from>
    <xdr:to>
      <xdr:col>47</xdr:col>
      <xdr:colOff>13607</xdr:colOff>
      <xdr:row>39</xdr:row>
      <xdr:rowOff>149679</xdr:rowOff>
    </xdr:to>
    <xdr:cxnSp macro="">
      <xdr:nvCxnSpPr>
        <xdr:cNvPr id="40" name="Straight Arrow Connector 39"/>
        <xdr:cNvCxnSpPr/>
      </xdr:nvCxnSpPr>
      <xdr:spPr>
        <a:xfrm flipV="1">
          <a:off x="11872232" y="5553075"/>
          <a:ext cx="0" cy="244520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13607</xdr:colOff>
      <xdr:row>26</xdr:row>
      <xdr:rowOff>176893</xdr:rowOff>
    </xdr:from>
    <xdr:to>
      <xdr:col>47</xdr:col>
      <xdr:colOff>27216</xdr:colOff>
      <xdr:row>27</xdr:row>
      <xdr:rowOff>13607</xdr:rowOff>
    </xdr:to>
    <xdr:cxnSp macro="">
      <xdr:nvCxnSpPr>
        <xdr:cNvPr id="41" name="Straight Arrow Connector 40"/>
        <xdr:cNvCxnSpPr/>
      </xdr:nvCxnSpPr>
      <xdr:spPr>
        <a:xfrm flipH="1" flipV="1">
          <a:off x="10500632" y="5539468"/>
          <a:ext cx="1385209" cy="2721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25</xdr:row>
      <xdr:rowOff>176893</xdr:rowOff>
    </xdr:from>
    <xdr:to>
      <xdr:col>56</xdr:col>
      <xdr:colOff>13607</xdr:colOff>
      <xdr:row>36</xdr:row>
      <xdr:rowOff>0</xdr:rowOff>
    </xdr:to>
    <xdr:cxnSp macro="">
      <xdr:nvCxnSpPr>
        <xdr:cNvPr id="42" name="Straight Arrow Connector 41"/>
        <xdr:cNvCxnSpPr/>
      </xdr:nvCxnSpPr>
      <xdr:spPr>
        <a:xfrm flipH="1" flipV="1">
          <a:off x="14182725" y="5339443"/>
          <a:ext cx="13607" cy="19281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27214</xdr:colOff>
      <xdr:row>26</xdr:row>
      <xdr:rowOff>13608</xdr:rowOff>
    </xdr:from>
    <xdr:to>
      <xdr:col>55</xdr:col>
      <xdr:colOff>204108</xdr:colOff>
      <xdr:row>26</xdr:row>
      <xdr:rowOff>13608</xdr:rowOff>
    </xdr:to>
    <xdr:cxnSp macro="">
      <xdr:nvCxnSpPr>
        <xdr:cNvPr id="43" name="Straight Arrow Connector 42"/>
        <xdr:cNvCxnSpPr/>
      </xdr:nvCxnSpPr>
      <xdr:spPr>
        <a:xfrm flipH="1">
          <a:off x="10514239" y="5376183"/>
          <a:ext cx="3624944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30</xdr:row>
      <xdr:rowOff>0</xdr:rowOff>
    </xdr:from>
    <xdr:to>
      <xdr:col>39</xdr:col>
      <xdr:colOff>68036</xdr:colOff>
      <xdr:row>30</xdr:row>
      <xdr:rowOff>0</xdr:rowOff>
    </xdr:to>
    <xdr:cxnSp macro="">
      <xdr:nvCxnSpPr>
        <xdr:cNvPr id="44" name="Straight Arrow Connector 43"/>
        <xdr:cNvCxnSpPr/>
      </xdr:nvCxnSpPr>
      <xdr:spPr>
        <a:xfrm flipH="1">
          <a:off x="8420100" y="6124575"/>
          <a:ext cx="1306286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13607</xdr:colOff>
      <xdr:row>28</xdr:row>
      <xdr:rowOff>27214</xdr:rowOff>
    </xdr:from>
    <xdr:to>
      <xdr:col>39</xdr:col>
      <xdr:colOff>13607</xdr:colOff>
      <xdr:row>30</xdr:row>
      <xdr:rowOff>27214</xdr:rowOff>
    </xdr:to>
    <xdr:cxnSp macro="">
      <xdr:nvCxnSpPr>
        <xdr:cNvPr id="45" name="Straight Arrow Connector 44"/>
        <xdr:cNvCxnSpPr/>
      </xdr:nvCxnSpPr>
      <xdr:spPr>
        <a:xfrm>
          <a:off x="9671957" y="5770789"/>
          <a:ext cx="0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258535</xdr:colOff>
      <xdr:row>28</xdr:row>
      <xdr:rowOff>27214</xdr:rowOff>
    </xdr:from>
    <xdr:to>
      <xdr:col>41</xdr:col>
      <xdr:colOff>258535</xdr:colOff>
      <xdr:row>36</xdr:row>
      <xdr:rowOff>0</xdr:rowOff>
    </xdr:to>
    <xdr:cxnSp macro="">
      <xdr:nvCxnSpPr>
        <xdr:cNvPr id="46" name="Straight Arrow Connector 45"/>
        <xdr:cNvCxnSpPr/>
      </xdr:nvCxnSpPr>
      <xdr:spPr>
        <a:xfrm>
          <a:off x="10412185" y="5770789"/>
          <a:ext cx="0" cy="149678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217714</xdr:colOff>
      <xdr:row>40</xdr:row>
      <xdr:rowOff>108859</xdr:rowOff>
    </xdr:from>
    <xdr:to>
      <xdr:col>60</xdr:col>
      <xdr:colOff>231321</xdr:colOff>
      <xdr:row>40</xdr:row>
      <xdr:rowOff>108859</xdr:rowOff>
    </xdr:to>
    <xdr:cxnSp macro="">
      <xdr:nvCxnSpPr>
        <xdr:cNvPr id="47" name="Straight Arrow Connector 46"/>
        <xdr:cNvCxnSpPr/>
      </xdr:nvCxnSpPr>
      <xdr:spPr>
        <a:xfrm flipV="1">
          <a:off x="14895739" y="8147959"/>
          <a:ext cx="508907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232682</xdr:colOff>
      <xdr:row>38</xdr:row>
      <xdr:rowOff>53058</xdr:rowOff>
    </xdr:from>
    <xdr:to>
      <xdr:col>56</xdr:col>
      <xdr:colOff>13608</xdr:colOff>
      <xdr:row>40</xdr:row>
      <xdr:rowOff>5433</xdr:rowOff>
    </xdr:to>
    <xdr:cxnSp macro="">
      <xdr:nvCxnSpPr>
        <xdr:cNvPr id="48" name="Straight Arrow Connector 47"/>
        <xdr:cNvCxnSpPr/>
      </xdr:nvCxnSpPr>
      <xdr:spPr>
        <a:xfrm>
          <a:off x="14167757" y="7711158"/>
          <a:ext cx="28576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326572</xdr:colOff>
      <xdr:row>41</xdr:row>
      <xdr:rowOff>0</xdr:rowOff>
    </xdr:from>
    <xdr:to>
      <xdr:col>52</xdr:col>
      <xdr:colOff>27214</xdr:colOff>
      <xdr:row>41</xdr:row>
      <xdr:rowOff>0</xdr:rowOff>
    </xdr:to>
    <xdr:cxnSp macro="">
      <xdr:nvCxnSpPr>
        <xdr:cNvPr id="49" name="Straight Connector 48"/>
        <xdr:cNvCxnSpPr/>
      </xdr:nvCxnSpPr>
      <xdr:spPr>
        <a:xfrm>
          <a:off x="12680497" y="8229600"/>
          <a:ext cx="53884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217715</xdr:colOff>
      <xdr:row>14</xdr:row>
      <xdr:rowOff>136072</xdr:rowOff>
    </xdr:from>
    <xdr:to>
      <xdr:col>16</xdr:col>
      <xdr:colOff>231322</xdr:colOff>
      <xdr:row>22</xdr:row>
      <xdr:rowOff>0</xdr:rowOff>
    </xdr:to>
    <xdr:cxnSp macro="">
      <xdr:nvCxnSpPr>
        <xdr:cNvPr id="51" name="Straight Arrow Connector 50"/>
        <xdr:cNvCxnSpPr/>
      </xdr:nvCxnSpPr>
      <xdr:spPr>
        <a:xfrm>
          <a:off x="4136572" y="2884715"/>
          <a:ext cx="13607" cy="1605642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40823</xdr:colOff>
      <xdr:row>24</xdr:row>
      <xdr:rowOff>13608</xdr:rowOff>
    </xdr:from>
    <xdr:to>
      <xdr:col>31</xdr:col>
      <xdr:colOff>40822</xdr:colOff>
      <xdr:row>24</xdr:row>
      <xdr:rowOff>13608</xdr:rowOff>
    </xdr:to>
    <xdr:cxnSp macro="">
      <xdr:nvCxnSpPr>
        <xdr:cNvPr id="56" name="Straight Arrow Connector 55"/>
        <xdr:cNvCxnSpPr/>
      </xdr:nvCxnSpPr>
      <xdr:spPr>
        <a:xfrm>
          <a:off x="6164037" y="4993822"/>
          <a:ext cx="1469571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27214</xdr:colOff>
      <xdr:row>11</xdr:row>
      <xdr:rowOff>54429</xdr:rowOff>
    </xdr:from>
    <xdr:to>
      <xdr:col>25</xdr:col>
      <xdr:colOff>27214</xdr:colOff>
      <xdr:row>24</xdr:row>
      <xdr:rowOff>13607</xdr:rowOff>
    </xdr:to>
    <xdr:cxnSp macro="">
      <xdr:nvCxnSpPr>
        <xdr:cNvPr id="59" name="Straight Arrow Connector 58"/>
        <xdr:cNvCxnSpPr/>
      </xdr:nvCxnSpPr>
      <xdr:spPr>
        <a:xfrm>
          <a:off x="6150428" y="2204358"/>
          <a:ext cx="0" cy="2789463"/>
        </a:xfrm>
        <a:prstGeom prst="straightConnector1">
          <a:avLst/>
        </a:prstGeom>
        <a:ln>
          <a:tailEnd type="non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217714</xdr:colOff>
      <xdr:row>3</xdr:row>
      <xdr:rowOff>149680</xdr:rowOff>
    </xdr:from>
    <xdr:to>
      <xdr:col>15</xdr:col>
      <xdr:colOff>217714</xdr:colOff>
      <xdr:row>8</xdr:row>
      <xdr:rowOff>13608</xdr:rowOff>
    </xdr:to>
    <xdr:cxnSp macro="">
      <xdr:nvCxnSpPr>
        <xdr:cNvPr id="68" name="Straight Arrow Connector 67"/>
        <xdr:cNvCxnSpPr/>
      </xdr:nvCxnSpPr>
      <xdr:spPr>
        <a:xfrm flipH="1">
          <a:off x="3891643" y="748394"/>
          <a:ext cx="0" cy="830035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193220</xdr:colOff>
      <xdr:row>23</xdr:row>
      <xdr:rowOff>6805</xdr:rowOff>
    </xdr:from>
    <xdr:to>
      <xdr:col>65</xdr:col>
      <xdr:colOff>40821</xdr:colOff>
      <xdr:row>23</xdr:row>
      <xdr:rowOff>27214</xdr:rowOff>
    </xdr:to>
    <xdr:cxnSp macro="">
      <xdr:nvCxnSpPr>
        <xdr:cNvPr id="50" name="Straight Arrow Connector 49"/>
        <xdr:cNvCxnSpPr/>
      </xdr:nvCxnSpPr>
      <xdr:spPr>
        <a:xfrm>
          <a:off x="4846863" y="4742091"/>
          <a:ext cx="11440887" cy="20409"/>
        </a:xfrm>
        <a:prstGeom prst="straightConnector1">
          <a:avLst/>
        </a:prstGeom>
        <a:ln>
          <a:tailEnd type="arrow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238125</xdr:colOff>
      <xdr:row>9</xdr:row>
      <xdr:rowOff>190501</xdr:rowOff>
    </xdr:from>
    <xdr:to>
      <xdr:col>22</xdr:col>
      <xdr:colOff>238125</xdr:colOff>
      <xdr:row>39</xdr:row>
      <xdr:rowOff>174625</xdr:rowOff>
    </xdr:to>
    <xdr:cxnSp macro="">
      <xdr:nvCxnSpPr>
        <xdr:cNvPr id="52" name="Straight Arrow Connector 51"/>
        <xdr:cNvCxnSpPr/>
      </xdr:nvCxnSpPr>
      <xdr:spPr>
        <a:xfrm flipV="1">
          <a:off x="5826125" y="1968501"/>
          <a:ext cx="0" cy="6143624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31750</xdr:colOff>
      <xdr:row>5</xdr:row>
      <xdr:rowOff>127001</xdr:rowOff>
    </xdr:from>
    <xdr:to>
      <xdr:col>23</xdr:col>
      <xdr:colOff>31750</xdr:colOff>
      <xdr:row>7</xdr:row>
      <xdr:rowOff>63500</xdr:rowOff>
    </xdr:to>
    <xdr:cxnSp macro="">
      <xdr:nvCxnSpPr>
        <xdr:cNvPr id="53" name="Straight Arrow Connector 52"/>
        <xdr:cNvCxnSpPr/>
      </xdr:nvCxnSpPr>
      <xdr:spPr>
        <a:xfrm flipV="1">
          <a:off x="5873750" y="1111251"/>
          <a:ext cx="0" cy="333374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130176</xdr:rowOff>
    </xdr:from>
    <xdr:to>
      <xdr:col>26</xdr:col>
      <xdr:colOff>0</xdr:colOff>
      <xdr:row>7</xdr:row>
      <xdr:rowOff>31750</xdr:rowOff>
    </xdr:to>
    <xdr:cxnSp macro="">
      <xdr:nvCxnSpPr>
        <xdr:cNvPr id="55" name="Straight Arrow Connector 54"/>
        <xdr:cNvCxnSpPr/>
      </xdr:nvCxnSpPr>
      <xdr:spPr>
        <a:xfrm flipV="1">
          <a:off x="6604000" y="733426"/>
          <a:ext cx="0" cy="679449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6</xdr:row>
      <xdr:rowOff>25400</xdr:rowOff>
    </xdr:from>
    <xdr:to>
      <xdr:col>28</xdr:col>
      <xdr:colOff>9525</xdr:colOff>
      <xdr:row>7</xdr:row>
      <xdr:rowOff>47625</xdr:rowOff>
    </xdr:to>
    <xdr:cxnSp macro="">
      <xdr:nvCxnSpPr>
        <xdr:cNvPr id="58" name="Straight Arrow Connector 57"/>
        <xdr:cNvCxnSpPr/>
      </xdr:nvCxnSpPr>
      <xdr:spPr>
        <a:xfrm flipH="1">
          <a:off x="7112000" y="1200150"/>
          <a:ext cx="9525" cy="2286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31750</xdr:colOff>
      <xdr:row>3</xdr:row>
      <xdr:rowOff>158750</xdr:rowOff>
    </xdr:from>
    <xdr:to>
      <xdr:col>30</xdr:col>
      <xdr:colOff>31750</xdr:colOff>
      <xdr:row>7</xdr:row>
      <xdr:rowOff>31750</xdr:rowOff>
    </xdr:to>
    <xdr:cxnSp macro="">
      <xdr:nvCxnSpPr>
        <xdr:cNvPr id="60" name="Straight Arrow Connector 59"/>
        <xdr:cNvCxnSpPr/>
      </xdr:nvCxnSpPr>
      <xdr:spPr>
        <a:xfrm>
          <a:off x="7651750" y="762000"/>
          <a:ext cx="0" cy="650875"/>
        </a:xfrm>
        <a:prstGeom prst="straightConnector1">
          <a:avLst/>
        </a:prstGeom>
        <a:ln>
          <a:tailEnd type="arrow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37</xdr:col>
      <xdr:colOff>238125</xdr:colOff>
      <xdr:row>37</xdr:row>
      <xdr:rowOff>0</xdr:rowOff>
    </xdr:from>
    <xdr:to>
      <xdr:col>38</xdr:col>
      <xdr:colOff>0</xdr:colOff>
      <xdr:row>39</xdr:row>
      <xdr:rowOff>15875</xdr:rowOff>
    </xdr:to>
    <xdr:cxnSp macro="">
      <xdr:nvCxnSpPr>
        <xdr:cNvPr id="61" name="Straight Arrow Connector 60"/>
        <xdr:cNvCxnSpPr/>
      </xdr:nvCxnSpPr>
      <xdr:spPr>
        <a:xfrm flipH="1">
          <a:off x="9636125" y="7556500"/>
          <a:ext cx="15875" cy="396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vi%20Sh%20Prajapati/Downloads/Excel%20sheet_Form%201_%20PAT%20Second%20%20Cycle_Phospatic%20_15%20Jan%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B_Form%20-1%20with%20all%20Annexures_FINAL/R2_PAT_M&amp;V_FINAL_Form-1_Annexure_modified_8%20Aug%2013_EXCEL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formation"/>
      <sheetName val="Form-1"/>
      <sheetName val="Sd_Form 1"/>
      <sheetName val="Tech annexure"/>
      <sheetName val="BL Daig"/>
      <sheetName val="NF summary"/>
      <sheetName val="Prod_energy_best monthly"/>
      <sheetName val="NF_Low cap "/>
      <sheetName val="NF_cold start"/>
      <sheetName val="NF_Naphtha"/>
      <sheetName val="NF_catalyst red"/>
      <sheetName val="NF_coal"/>
      <sheetName val="Sheet1"/>
    </sheetNames>
    <sheetDataSet>
      <sheetData sheetId="0">
        <row r="2">
          <cell r="A2" t="str">
            <v>Sector - Fertilizer Sector</v>
          </cell>
        </row>
      </sheetData>
      <sheetData sheetId="1" refreshError="1"/>
      <sheetData sheetId="2">
        <row r="129">
          <cell r="E129">
            <v>0</v>
          </cell>
        </row>
      </sheetData>
      <sheetData sheetId="3"/>
      <sheetData sheetId="4" refreshError="1"/>
      <sheetData sheetId="5" refreshError="1"/>
      <sheetData sheetId="6">
        <row r="25">
          <cell r="E25">
            <v>3.8649999999999998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_Comments by FAI"/>
      <sheetName val="Annex to Form 1"/>
      <sheetName val="ListValues"/>
      <sheetName val="Form 1 Correction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3" workbookViewId="0">
      <selection activeCell="C5" sqref="C5:G5"/>
    </sheetView>
  </sheetViews>
  <sheetFormatPr defaultRowHeight="15" x14ac:dyDescent="0.25"/>
  <cols>
    <col min="2" max="2" width="36.42578125" customWidth="1"/>
    <col min="3" max="3" width="14.140625" customWidth="1"/>
    <col min="4" max="4" width="15.28515625" customWidth="1"/>
    <col min="5" max="5" width="20.140625" customWidth="1"/>
    <col min="6" max="6" width="17.42578125" customWidth="1"/>
    <col min="7" max="7" width="15.5703125" customWidth="1"/>
    <col min="9" max="9" width="17.140625" customWidth="1"/>
  </cols>
  <sheetData>
    <row r="1" spans="1:9" ht="22.5" x14ac:dyDescent="0.25">
      <c r="A1" s="482" t="s">
        <v>132</v>
      </c>
      <c r="B1" s="482"/>
      <c r="C1" s="482"/>
      <c r="D1" s="482"/>
      <c r="E1" s="482"/>
      <c r="F1" s="482"/>
      <c r="G1" s="482"/>
      <c r="I1" s="127" t="s">
        <v>2</v>
      </c>
    </row>
    <row r="2" spans="1:9" ht="25.5" x14ac:dyDescent="0.25">
      <c r="A2" s="483" t="s">
        <v>133</v>
      </c>
      <c r="B2" s="484"/>
      <c r="C2" s="484"/>
      <c r="D2" s="484"/>
      <c r="E2" s="484"/>
      <c r="F2" s="484"/>
      <c r="G2" s="484"/>
      <c r="I2" s="128" t="s">
        <v>4</v>
      </c>
    </row>
    <row r="3" spans="1:9" ht="17.25" x14ac:dyDescent="0.25">
      <c r="A3" s="129">
        <v>1</v>
      </c>
      <c r="B3" s="130" t="s">
        <v>134</v>
      </c>
      <c r="C3" s="205" t="s">
        <v>135</v>
      </c>
      <c r="D3" s="205"/>
      <c r="E3" s="205"/>
      <c r="F3" s="205"/>
      <c r="G3" s="205"/>
      <c r="I3" s="131" t="s">
        <v>12</v>
      </c>
    </row>
    <row r="4" spans="1:9" ht="17.25" x14ac:dyDescent="0.25">
      <c r="A4" s="129">
        <v>2</v>
      </c>
      <c r="B4" s="132" t="s">
        <v>136</v>
      </c>
      <c r="C4" s="205" t="s">
        <v>550</v>
      </c>
      <c r="D4" s="205"/>
      <c r="E4" s="205"/>
      <c r="F4" s="205"/>
      <c r="G4" s="205"/>
      <c r="I4" s="133" t="s">
        <v>137</v>
      </c>
    </row>
    <row r="5" spans="1:9" ht="34.5" x14ac:dyDescent="0.25">
      <c r="A5" s="129"/>
      <c r="B5" s="134" t="s">
        <v>138</v>
      </c>
      <c r="C5" s="485"/>
      <c r="D5" s="486"/>
      <c r="E5" s="486"/>
      <c r="F5" s="486"/>
      <c r="G5" s="487"/>
    </row>
    <row r="6" spans="1:9" ht="17.25" x14ac:dyDescent="0.25">
      <c r="A6" s="129">
        <v>2</v>
      </c>
      <c r="B6" s="132" t="s">
        <v>139</v>
      </c>
      <c r="C6" s="479" t="s">
        <v>140</v>
      </c>
      <c r="D6" s="480"/>
      <c r="E6" s="481" t="s">
        <v>141</v>
      </c>
      <c r="F6" s="481"/>
      <c r="G6" s="135" t="str">
        <f>C6</f>
        <v>UREA</v>
      </c>
    </row>
    <row r="7" spans="1:9" ht="17.25" x14ac:dyDescent="0.25">
      <c r="A7" s="129">
        <v>4</v>
      </c>
      <c r="B7" s="488" t="s">
        <v>142</v>
      </c>
      <c r="C7" s="488"/>
      <c r="D7" s="488"/>
      <c r="E7" s="488"/>
      <c r="F7" s="488"/>
      <c r="G7" s="488"/>
    </row>
    <row r="8" spans="1:9" ht="16.5" x14ac:dyDescent="0.25">
      <c r="A8" s="489" t="s">
        <v>143</v>
      </c>
      <c r="B8" s="136" t="s">
        <v>144</v>
      </c>
      <c r="C8" s="491"/>
      <c r="D8" s="491"/>
      <c r="E8" s="491"/>
      <c r="F8" s="491"/>
      <c r="G8" s="491"/>
    </row>
    <row r="9" spans="1:9" ht="16.5" x14ac:dyDescent="0.25">
      <c r="A9" s="489"/>
      <c r="B9" s="136" t="s">
        <v>145</v>
      </c>
      <c r="C9" s="137"/>
      <c r="D9" s="137"/>
      <c r="E9" s="137"/>
      <c r="F9" s="137"/>
      <c r="G9" s="137"/>
    </row>
    <row r="10" spans="1:9" ht="16.5" x14ac:dyDescent="0.25">
      <c r="A10" s="489"/>
      <c r="B10" s="136" t="s">
        <v>146</v>
      </c>
      <c r="C10" s="492"/>
      <c r="D10" s="492"/>
      <c r="E10" s="492"/>
      <c r="F10" s="492"/>
      <c r="G10" s="492"/>
    </row>
    <row r="11" spans="1:9" ht="16.5" x14ac:dyDescent="0.25">
      <c r="A11" s="489"/>
      <c r="B11" s="136" t="s">
        <v>147</v>
      </c>
      <c r="C11" s="492"/>
      <c r="D11" s="492"/>
      <c r="E11" s="138" t="s">
        <v>148</v>
      </c>
      <c r="F11" s="492"/>
      <c r="G11" s="492"/>
    </row>
    <row r="12" spans="1:9" ht="16.5" x14ac:dyDescent="0.25">
      <c r="A12" s="490"/>
      <c r="B12" s="136" t="s">
        <v>149</v>
      </c>
      <c r="C12" s="492"/>
      <c r="D12" s="492"/>
      <c r="E12" s="138" t="s">
        <v>150</v>
      </c>
      <c r="F12" s="492"/>
      <c r="G12" s="492"/>
    </row>
    <row r="13" spans="1:9" ht="16.5" x14ac:dyDescent="0.25">
      <c r="A13" s="493" t="s">
        <v>151</v>
      </c>
      <c r="B13" s="139" t="s">
        <v>152</v>
      </c>
      <c r="C13" s="492"/>
      <c r="D13" s="492"/>
      <c r="E13" s="492"/>
      <c r="F13" s="492"/>
      <c r="G13" s="492"/>
    </row>
    <row r="14" spans="1:9" ht="16.5" x14ac:dyDescent="0.25">
      <c r="A14" s="494"/>
      <c r="B14" s="139" t="s">
        <v>153</v>
      </c>
      <c r="C14" s="492"/>
      <c r="D14" s="492"/>
      <c r="E14" s="492"/>
      <c r="F14" s="492"/>
      <c r="G14" s="492"/>
    </row>
    <row r="15" spans="1:9" ht="16.5" x14ac:dyDescent="0.25">
      <c r="A15" s="494"/>
      <c r="B15" s="139" t="s">
        <v>154</v>
      </c>
      <c r="C15" s="492"/>
      <c r="D15" s="492"/>
      <c r="E15" s="138" t="s">
        <v>150</v>
      </c>
      <c r="F15" s="492"/>
      <c r="G15" s="492"/>
    </row>
    <row r="16" spans="1:9" ht="16.5" x14ac:dyDescent="0.25">
      <c r="A16" s="495"/>
      <c r="B16" s="139" t="s">
        <v>155</v>
      </c>
      <c r="C16" s="137"/>
      <c r="D16" s="138" t="s">
        <v>156</v>
      </c>
      <c r="E16" s="492"/>
      <c r="F16" s="492"/>
      <c r="G16" s="492"/>
    </row>
    <row r="17" spans="1:7" ht="17.25" x14ac:dyDescent="0.25">
      <c r="A17" s="140">
        <v>5</v>
      </c>
      <c r="B17" s="132" t="s">
        <v>157</v>
      </c>
      <c r="C17" s="491"/>
      <c r="D17" s="491"/>
      <c r="E17" s="491"/>
      <c r="F17" s="491"/>
      <c r="G17" s="491"/>
    </row>
    <row r="18" spans="1:7" ht="16.5" x14ac:dyDescent="0.25">
      <c r="A18" s="496"/>
      <c r="B18" s="136" t="s">
        <v>158</v>
      </c>
      <c r="C18" s="492"/>
      <c r="D18" s="492"/>
      <c r="E18" s="492"/>
      <c r="F18" s="492"/>
      <c r="G18" s="492"/>
    </row>
    <row r="19" spans="1:7" ht="16.5" x14ac:dyDescent="0.25">
      <c r="A19" s="496"/>
      <c r="B19" s="136" t="s">
        <v>153</v>
      </c>
      <c r="C19" s="492"/>
      <c r="D19" s="492"/>
      <c r="E19" s="492"/>
      <c r="F19" s="492"/>
      <c r="G19" s="492"/>
    </row>
    <row r="20" spans="1:7" ht="16.5" x14ac:dyDescent="0.25">
      <c r="A20" s="496"/>
      <c r="B20" s="136" t="s">
        <v>159</v>
      </c>
      <c r="C20" s="492"/>
      <c r="D20" s="492"/>
      <c r="E20" s="492"/>
      <c r="F20" s="492"/>
      <c r="G20" s="492"/>
    </row>
    <row r="21" spans="1:7" ht="16.5" x14ac:dyDescent="0.25">
      <c r="A21" s="496"/>
      <c r="B21" s="136" t="s">
        <v>144</v>
      </c>
      <c r="C21" s="492"/>
      <c r="D21" s="492"/>
      <c r="E21" s="138" t="s">
        <v>160</v>
      </c>
      <c r="F21" s="492"/>
      <c r="G21" s="492"/>
    </row>
    <row r="22" spans="1:7" ht="16.5" x14ac:dyDescent="0.25">
      <c r="A22" s="496"/>
      <c r="B22" s="136" t="s">
        <v>146</v>
      </c>
      <c r="C22" s="492"/>
      <c r="D22" s="492"/>
      <c r="E22" s="492"/>
      <c r="F22" s="492"/>
      <c r="G22" s="492"/>
    </row>
    <row r="23" spans="1:7" ht="16.5" x14ac:dyDescent="0.25">
      <c r="A23" s="496"/>
      <c r="B23" s="136" t="s">
        <v>161</v>
      </c>
      <c r="C23" s="492"/>
      <c r="D23" s="492"/>
      <c r="E23" s="138" t="s">
        <v>148</v>
      </c>
      <c r="F23" s="492"/>
      <c r="G23" s="492"/>
    </row>
    <row r="24" spans="1:7" ht="16.5" x14ac:dyDescent="0.25">
      <c r="A24" s="496"/>
      <c r="B24" s="136" t="s">
        <v>149</v>
      </c>
      <c r="C24" s="492"/>
      <c r="D24" s="492"/>
      <c r="E24" s="138" t="s">
        <v>150</v>
      </c>
      <c r="F24" s="492"/>
      <c r="G24" s="492"/>
    </row>
    <row r="25" spans="1:7" ht="17.25" x14ac:dyDescent="0.25">
      <c r="A25" s="129">
        <v>6</v>
      </c>
      <c r="B25" s="488" t="s">
        <v>162</v>
      </c>
      <c r="C25" s="488"/>
      <c r="D25" s="488"/>
      <c r="E25" s="488"/>
      <c r="F25" s="488"/>
      <c r="G25" s="488"/>
    </row>
    <row r="26" spans="1:7" ht="16.5" x14ac:dyDescent="0.25">
      <c r="A26" s="496"/>
      <c r="B26" s="141" t="s">
        <v>163</v>
      </c>
      <c r="C26" s="492"/>
      <c r="D26" s="492"/>
      <c r="E26" s="492"/>
      <c r="F26" s="492"/>
      <c r="G26" s="492"/>
    </row>
    <row r="27" spans="1:7" ht="16.5" x14ac:dyDescent="0.25">
      <c r="A27" s="496"/>
      <c r="B27" s="141" t="s">
        <v>153</v>
      </c>
      <c r="C27" s="492"/>
      <c r="D27" s="492"/>
      <c r="E27" s="497" t="s">
        <v>164</v>
      </c>
      <c r="F27" s="497"/>
      <c r="G27" s="142"/>
    </row>
    <row r="28" spans="1:7" ht="16.5" x14ac:dyDescent="0.25">
      <c r="A28" s="496"/>
      <c r="B28" s="141" t="s">
        <v>165</v>
      </c>
      <c r="C28" s="492"/>
      <c r="D28" s="492"/>
      <c r="E28" s="492"/>
      <c r="F28" s="492"/>
      <c r="G28" s="492"/>
    </row>
    <row r="29" spans="1:7" ht="16.5" x14ac:dyDescent="0.25">
      <c r="A29" s="496"/>
      <c r="B29" s="141" t="s">
        <v>149</v>
      </c>
      <c r="C29" s="492"/>
      <c r="D29" s="492"/>
      <c r="E29" s="138" t="s">
        <v>150</v>
      </c>
      <c r="F29" s="492"/>
      <c r="G29" s="492"/>
    </row>
    <row r="30" spans="1:7" ht="16.5" x14ac:dyDescent="0.25">
      <c r="A30" s="496"/>
      <c r="B30" s="141" t="s">
        <v>155</v>
      </c>
      <c r="C30" s="137"/>
      <c r="D30" s="138" t="s">
        <v>166</v>
      </c>
      <c r="E30" s="492"/>
      <c r="F30" s="492"/>
      <c r="G30" s="492"/>
    </row>
    <row r="31" spans="1:7" x14ac:dyDescent="0.25">
      <c r="A31" s="143"/>
    </row>
    <row r="32" spans="1:7" ht="16.5" x14ac:dyDescent="0.25">
      <c r="A32" s="143"/>
      <c r="B32" s="144"/>
    </row>
    <row r="33" spans="1:2" ht="16.5" x14ac:dyDescent="0.25">
      <c r="A33" s="143"/>
      <c r="B33" s="145"/>
    </row>
  </sheetData>
  <mergeCells count="40">
    <mergeCell ref="E30:G30"/>
    <mergeCell ref="C24:D24"/>
    <mergeCell ref="F24:G24"/>
    <mergeCell ref="B25:G25"/>
    <mergeCell ref="A26:A30"/>
    <mergeCell ref="C26:G26"/>
    <mergeCell ref="C27:D27"/>
    <mergeCell ref="E27:F27"/>
    <mergeCell ref="C28:G28"/>
    <mergeCell ref="C29:D29"/>
    <mergeCell ref="F29:G29"/>
    <mergeCell ref="C17:G17"/>
    <mergeCell ref="A18:A24"/>
    <mergeCell ref="C18:G18"/>
    <mergeCell ref="C19:G19"/>
    <mergeCell ref="C20:G20"/>
    <mergeCell ref="C21:D21"/>
    <mergeCell ref="F21:G21"/>
    <mergeCell ref="C22:G22"/>
    <mergeCell ref="C23:D23"/>
    <mergeCell ref="F23:G23"/>
    <mergeCell ref="A13:A16"/>
    <mergeCell ref="C13:G13"/>
    <mergeCell ref="C14:G14"/>
    <mergeCell ref="C15:D15"/>
    <mergeCell ref="F15:G15"/>
    <mergeCell ref="E16:G16"/>
    <mergeCell ref="B7:G7"/>
    <mergeCell ref="A8:A12"/>
    <mergeCell ref="C8:G8"/>
    <mergeCell ref="C10:G10"/>
    <mergeCell ref="C11:D11"/>
    <mergeCell ref="F11:G11"/>
    <mergeCell ref="C12:D12"/>
    <mergeCell ref="F12:G12"/>
    <mergeCell ref="C6:D6"/>
    <mergeCell ref="E6:F6"/>
    <mergeCell ref="A1:G1"/>
    <mergeCell ref="A2:G2"/>
    <mergeCell ref="C5:G5"/>
  </mergeCells>
  <dataValidations count="1">
    <dataValidation type="list" allowBlank="1" showInputMessage="1" showErrorMessage="1" sqref="C6:D6">
      <formula1>"UREA, AMMONIA"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9"/>
  <sheetViews>
    <sheetView zoomScaleNormal="100" workbookViewId="0">
      <selection activeCell="M42" sqref="M42"/>
    </sheetView>
  </sheetViews>
  <sheetFormatPr defaultRowHeight="15" x14ac:dyDescent="0.25"/>
  <cols>
    <col min="3" max="3" width="36.42578125" customWidth="1"/>
    <col min="4" max="4" width="19.7109375" customWidth="1"/>
    <col min="5" max="5" width="16.5703125" customWidth="1"/>
    <col min="6" max="7" width="14.5703125" customWidth="1"/>
    <col min="9" max="9" width="17.140625" customWidth="1"/>
  </cols>
  <sheetData>
    <row r="1" spans="2:9" ht="15.75" x14ac:dyDescent="0.25">
      <c r="B1" s="499" t="s">
        <v>167</v>
      </c>
      <c r="C1" s="500"/>
      <c r="D1" s="500"/>
      <c r="E1" s="500"/>
      <c r="F1" s="500"/>
      <c r="G1" s="501"/>
    </row>
    <row r="2" spans="2:9" ht="15.75" x14ac:dyDescent="0.25">
      <c r="B2" s="502" t="s">
        <v>168</v>
      </c>
      <c r="C2" s="502"/>
      <c r="D2" s="502"/>
      <c r="E2" s="502"/>
      <c r="F2" s="502"/>
      <c r="G2" s="502"/>
    </row>
    <row r="3" spans="2:9" ht="15.75" x14ac:dyDescent="0.25">
      <c r="B3" s="502" t="s">
        <v>169</v>
      </c>
      <c r="C3" s="502"/>
      <c r="D3" s="502"/>
      <c r="E3" s="502"/>
      <c r="F3" s="502"/>
      <c r="G3" s="502"/>
      <c r="I3" s="127" t="s">
        <v>2</v>
      </c>
    </row>
    <row r="4" spans="2:9" ht="15.75" x14ac:dyDescent="0.25">
      <c r="B4" s="146" t="s">
        <v>170</v>
      </c>
      <c r="C4" s="147" t="s">
        <v>171</v>
      </c>
      <c r="D4" s="503" t="s">
        <v>7</v>
      </c>
      <c r="E4" s="503"/>
      <c r="F4" s="503"/>
      <c r="G4" s="503"/>
      <c r="I4" s="128" t="s">
        <v>4</v>
      </c>
    </row>
    <row r="5" spans="2:9" x14ac:dyDescent="0.25">
      <c r="B5" s="148">
        <v>1</v>
      </c>
      <c r="C5" s="149" t="s">
        <v>172</v>
      </c>
      <c r="D5" s="504" t="str">
        <f>'General information'!C3</f>
        <v>XYZ</v>
      </c>
      <c r="E5" s="504"/>
      <c r="F5" s="504"/>
      <c r="G5" s="504"/>
      <c r="I5" s="131" t="s">
        <v>12</v>
      </c>
    </row>
    <row r="6" spans="2:9" x14ac:dyDescent="0.25">
      <c r="B6" s="148" t="s">
        <v>173</v>
      </c>
      <c r="C6" s="149" t="s">
        <v>174</v>
      </c>
      <c r="D6" s="505" t="str">
        <f>'General information'!C4</f>
        <v>ABC</v>
      </c>
      <c r="E6" s="506"/>
      <c r="F6" s="506"/>
      <c r="G6" s="507"/>
      <c r="I6" s="133" t="s">
        <v>137</v>
      </c>
    </row>
    <row r="7" spans="2:9" ht="42.75" x14ac:dyDescent="0.25">
      <c r="B7" s="150" t="s">
        <v>175</v>
      </c>
      <c r="C7" s="150" t="s">
        <v>176</v>
      </c>
      <c r="D7" s="508"/>
      <c r="E7" s="509"/>
      <c r="F7" s="509"/>
      <c r="G7" s="510"/>
    </row>
    <row r="8" spans="2:9" x14ac:dyDescent="0.25">
      <c r="B8" s="511">
        <v>3</v>
      </c>
      <c r="C8" s="512" t="s">
        <v>177</v>
      </c>
      <c r="D8" s="513" t="s">
        <v>178</v>
      </c>
      <c r="E8" s="513"/>
      <c r="F8" s="151"/>
      <c r="G8" s="152" t="s">
        <v>179</v>
      </c>
    </row>
    <row r="9" spans="2:9" ht="28.5" x14ac:dyDescent="0.25">
      <c r="B9" s="511"/>
      <c r="C9" s="512"/>
      <c r="D9" s="513" t="str">
        <f>'[1]General Information'!A2:A2</f>
        <v>Sector - Fertilizer Sector</v>
      </c>
      <c r="E9" s="513"/>
      <c r="F9" s="151"/>
      <c r="G9" s="152" t="s">
        <v>531</v>
      </c>
    </row>
    <row r="10" spans="2:9" ht="72.75" x14ac:dyDescent="0.25">
      <c r="B10" s="148" t="s">
        <v>180</v>
      </c>
      <c r="C10" s="149" t="s">
        <v>181</v>
      </c>
      <c r="D10" s="498"/>
      <c r="E10" s="498"/>
      <c r="F10" s="498"/>
      <c r="G10" s="498"/>
    </row>
    <row r="11" spans="2:9" ht="28.5" x14ac:dyDescent="0.25">
      <c r="B11" s="148" t="s">
        <v>182</v>
      </c>
      <c r="C11" s="153" t="s">
        <v>183</v>
      </c>
      <c r="D11" s="515"/>
      <c r="E11" s="515"/>
      <c r="F11" s="515"/>
      <c r="G11" s="515"/>
    </row>
    <row r="12" spans="2:9" ht="57" x14ac:dyDescent="0.25">
      <c r="B12" s="148" t="s">
        <v>184</v>
      </c>
      <c r="C12" s="153" t="s">
        <v>185</v>
      </c>
      <c r="D12" s="515"/>
      <c r="E12" s="515"/>
      <c r="F12" s="515"/>
      <c r="G12" s="515"/>
    </row>
    <row r="13" spans="2:9" ht="15.75" x14ac:dyDescent="0.25">
      <c r="B13" s="154" t="s">
        <v>186</v>
      </c>
      <c r="C13" s="516" t="s">
        <v>187</v>
      </c>
      <c r="D13" s="516"/>
      <c r="E13" s="516"/>
      <c r="F13" s="516"/>
      <c r="G13" s="516"/>
    </row>
    <row r="14" spans="2:9" x14ac:dyDescent="0.25">
      <c r="B14" s="155">
        <v>5</v>
      </c>
      <c r="C14" s="517" t="s">
        <v>188</v>
      </c>
      <c r="D14" s="517"/>
      <c r="E14" s="517"/>
      <c r="F14" s="517"/>
      <c r="G14" s="517"/>
    </row>
    <row r="15" spans="2:9" x14ac:dyDescent="0.25">
      <c r="B15" s="156"/>
      <c r="C15" s="157"/>
      <c r="D15" s="158" t="s">
        <v>8</v>
      </c>
      <c r="E15" s="159" t="s">
        <v>189</v>
      </c>
      <c r="F15" s="159" t="s">
        <v>190</v>
      </c>
      <c r="G15" s="159" t="s">
        <v>16</v>
      </c>
    </row>
    <row r="16" spans="2:9" x14ac:dyDescent="0.25">
      <c r="B16" s="156"/>
      <c r="C16" s="157"/>
      <c r="D16" s="160"/>
      <c r="E16" s="155"/>
      <c r="F16" s="155"/>
      <c r="G16" s="155"/>
    </row>
    <row r="17" spans="2:7" x14ac:dyDescent="0.25">
      <c r="B17" s="156" t="s">
        <v>541</v>
      </c>
      <c r="C17" s="421" t="str">
        <f>'Sd_ Form 1'!E10</f>
        <v>AAA</v>
      </c>
      <c r="D17" s="172"/>
      <c r="E17" s="423"/>
      <c r="F17" s="423"/>
      <c r="G17" s="423"/>
    </row>
    <row r="18" spans="2:7" x14ac:dyDescent="0.25">
      <c r="B18" s="156"/>
      <c r="C18" s="406" t="str">
        <f>'Sd_ Form 1'!C12</f>
        <v xml:space="preserve">Re-vamp capacity </v>
      </c>
      <c r="D18" s="206" t="str">
        <f>'Sd_ Form 1'!D12</f>
        <v>Tonnes</v>
      </c>
      <c r="E18" s="162">
        <f>'Sd_ Form 1'!E28</f>
        <v>0</v>
      </c>
      <c r="F18" s="162">
        <f>'Sd_ Form 1'!F28</f>
        <v>0</v>
      </c>
      <c r="G18" s="162">
        <f>'Sd_ Form 1'!G28</f>
        <v>0</v>
      </c>
    </row>
    <row r="19" spans="2:7" x14ac:dyDescent="0.25">
      <c r="B19" s="163"/>
      <c r="C19" s="407" t="str">
        <f>'Sd_ Form 1'!C14</f>
        <v>Actual Production</v>
      </c>
      <c r="D19" s="206" t="str">
        <f>'Sd_ Form 1'!D14</f>
        <v>Tonnes</v>
      </c>
      <c r="E19" s="162">
        <f>'Sd_ Form 1'!E14</f>
        <v>0</v>
      </c>
      <c r="F19" s="162">
        <f>'Sd_ Form 1'!F14</f>
        <v>0</v>
      </c>
      <c r="G19" s="162">
        <f>'Sd_ Form 1'!G14</f>
        <v>0</v>
      </c>
    </row>
    <row r="20" spans="2:7" x14ac:dyDescent="0.25">
      <c r="B20" s="408" t="s">
        <v>542</v>
      </c>
      <c r="C20" s="405" t="str">
        <f>'Sd_ Form 1'!E18</f>
        <v>BBB</v>
      </c>
      <c r="D20" s="172"/>
      <c r="E20" s="423"/>
      <c r="F20" s="423"/>
      <c r="G20" s="423"/>
    </row>
    <row r="21" spans="2:7" x14ac:dyDescent="0.25">
      <c r="B21" s="156"/>
      <c r="C21" s="422" t="str">
        <f>'Sd_ Form 1'!C20</f>
        <v xml:space="preserve">Re-vamp capacity </v>
      </c>
      <c r="D21" s="206" t="str">
        <f>'Sd_ Form 1'!D20</f>
        <v>Tonnes</v>
      </c>
      <c r="E21" s="426">
        <f>'Sd_ Form 1'!E20</f>
        <v>0</v>
      </c>
      <c r="F21" s="426">
        <f>'Sd_ Form 1'!F20</f>
        <v>0</v>
      </c>
      <c r="G21" s="426">
        <f>'Sd_ Form 1'!G20</f>
        <v>0</v>
      </c>
    </row>
    <row r="22" spans="2:7" x14ac:dyDescent="0.25">
      <c r="B22" s="163"/>
      <c r="C22" s="407" t="str">
        <f>'Sd_ Form 1'!C22</f>
        <v>Actual Production</v>
      </c>
      <c r="D22" s="206" t="str">
        <f>'Sd_ Form 1'!D22</f>
        <v>Tonnes</v>
      </c>
      <c r="E22" s="164">
        <f>'Sd_ Form 1'!E22</f>
        <v>0</v>
      </c>
      <c r="F22" s="164">
        <f>'Sd_ Form 1'!F22</f>
        <v>0</v>
      </c>
      <c r="G22" s="164">
        <f>'Sd_ Form 1'!G22</f>
        <v>0</v>
      </c>
    </row>
    <row r="23" spans="2:7" x14ac:dyDescent="0.25">
      <c r="B23" s="156" t="s">
        <v>543</v>
      </c>
      <c r="C23" s="425" t="str">
        <f>'Sd_ Form 1'!E26</f>
        <v>CCC</v>
      </c>
      <c r="D23" s="148"/>
      <c r="E23" s="424"/>
      <c r="F23" s="424"/>
      <c r="G23" s="424"/>
    </row>
    <row r="24" spans="2:7" x14ac:dyDescent="0.25">
      <c r="B24" s="163"/>
      <c r="C24" s="422" t="str">
        <f>'Sd_ Form 1'!C28</f>
        <v xml:space="preserve">Re-vamp capacity </v>
      </c>
      <c r="D24" s="206" t="str">
        <f>'Sd_ Form 1'!D28</f>
        <v>Tonnes</v>
      </c>
      <c r="E24" s="164">
        <f>'Sd_ Form 1'!E28</f>
        <v>0</v>
      </c>
      <c r="F24" s="164">
        <f>'Sd_ Form 1'!F28</f>
        <v>0</v>
      </c>
      <c r="G24" s="164">
        <f>'Sd_ Form 1'!G28</f>
        <v>0</v>
      </c>
    </row>
    <row r="25" spans="2:7" x14ac:dyDescent="0.25">
      <c r="B25" s="427"/>
      <c r="C25" s="422" t="str">
        <f>'Sd_ Form 1'!C30</f>
        <v>Actual Production</v>
      </c>
      <c r="D25" s="206" t="str">
        <f>'Sd_ Form 1'!D30</f>
        <v>Tonnes</v>
      </c>
      <c r="E25" s="164">
        <f>'Sd_ Form 1'!E30</f>
        <v>0</v>
      </c>
      <c r="F25" s="164">
        <f>'Sd_ Form 1'!F30</f>
        <v>0</v>
      </c>
      <c r="G25" s="164">
        <f>'Sd_ Form 1'!G30</f>
        <v>0</v>
      </c>
    </row>
    <row r="26" spans="2:7" x14ac:dyDescent="0.25">
      <c r="B26" s="427" t="s">
        <v>544</v>
      </c>
      <c r="C26" s="422" t="str">
        <f>'Sd_ Form 1'!E34</f>
        <v>DDD</v>
      </c>
      <c r="D26" s="207"/>
      <c r="E26" s="424"/>
      <c r="F26" s="424"/>
      <c r="G26" s="424"/>
    </row>
    <row r="27" spans="2:7" x14ac:dyDescent="0.25">
      <c r="B27" s="427"/>
      <c r="C27" s="422" t="str">
        <f>'Sd_ Form 1'!C36</f>
        <v xml:space="preserve">Re-vamp capacity </v>
      </c>
      <c r="D27" s="206" t="str">
        <f>'Sd_ Form 1'!D36</f>
        <v>Tonnes</v>
      </c>
      <c r="E27" s="164">
        <f>'Sd_ Form 1'!E36</f>
        <v>0</v>
      </c>
      <c r="F27" s="164">
        <f>'Sd_ Form 1'!F36</f>
        <v>0</v>
      </c>
      <c r="G27" s="164">
        <f>'Sd_ Form 1'!G36</f>
        <v>0</v>
      </c>
    </row>
    <row r="28" spans="2:7" x14ac:dyDescent="0.25">
      <c r="B28" s="427"/>
      <c r="C28" s="422" t="str">
        <f>'Sd_ Form 1'!C38</f>
        <v>Actual Production</v>
      </c>
      <c r="D28" s="206" t="str">
        <f>'Sd_ Form 1'!D38</f>
        <v>Tonnes</v>
      </c>
      <c r="E28" s="164">
        <f>'Sd_ Form 1'!E38</f>
        <v>0</v>
      </c>
      <c r="F28" s="164">
        <f>'Sd_ Form 1'!F38</f>
        <v>0</v>
      </c>
      <c r="G28" s="164">
        <f>'Sd_ Form 1'!G38</f>
        <v>0</v>
      </c>
    </row>
    <row r="29" spans="2:7" x14ac:dyDescent="0.25">
      <c r="B29" s="427"/>
      <c r="C29" s="422"/>
      <c r="D29" s="207"/>
      <c r="E29" s="424"/>
      <c r="F29" s="424"/>
      <c r="G29" s="424"/>
    </row>
    <row r="30" spans="2:7" x14ac:dyDescent="0.25">
      <c r="B30" s="428"/>
      <c r="C30" s="429" t="s">
        <v>64</v>
      </c>
      <c r="D30" s="430"/>
      <c r="E30" s="431"/>
      <c r="F30" s="431"/>
      <c r="G30" s="431"/>
    </row>
    <row r="31" spans="2:7" x14ac:dyDescent="0.25">
      <c r="B31" s="427" t="s">
        <v>545</v>
      </c>
      <c r="C31" s="432" t="str">
        <f>'Sd_ Form 1'!E42</f>
        <v>Sulphuric acid</v>
      </c>
      <c r="D31" s="172"/>
      <c r="E31" s="424"/>
      <c r="F31" s="424"/>
      <c r="G31" s="424"/>
    </row>
    <row r="32" spans="2:7" x14ac:dyDescent="0.25">
      <c r="B32" s="427"/>
      <c r="C32" s="422" t="str">
        <f>'Sd_ Form 1'!C44</f>
        <v xml:space="preserve">Re-vamp capacity </v>
      </c>
      <c r="D32" s="206" t="str">
        <f>'Sd_ Form 1'!D44</f>
        <v>Tonnes</v>
      </c>
      <c r="E32" s="164">
        <f>'Sd_ Form 1'!E44</f>
        <v>0</v>
      </c>
      <c r="F32" s="164">
        <f>'Sd_ Form 1'!F44</f>
        <v>0</v>
      </c>
      <c r="G32" s="164">
        <f>'Sd_ Form 1'!G44</f>
        <v>0</v>
      </c>
    </row>
    <row r="33" spans="2:11" x14ac:dyDescent="0.25">
      <c r="B33" s="427"/>
      <c r="C33" s="422" t="str">
        <f>'Sd_ Form 1'!C46</f>
        <v>Actual Production</v>
      </c>
      <c r="D33" s="206" t="str">
        <f>'Sd_ Form 1'!D46</f>
        <v>Tonnes</v>
      </c>
      <c r="E33" s="164">
        <f>'Sd_ Form 1'!E46</f>
        <v>0</v>
      </c>
      <c r="F33" s="164">
        <f>'Sd_ Form 1'!F46</f>
        <v>0</v>
      </c>
      <c r="G33" s="164">
        <f>'Sd_ Form 1'!G46</f>
        <v>0</v>
      </c>
    </row>
    <row r="34" spans="2:11" x14ac:dyDescent="0.25">
      <c r="B34" s="427" t="s">
        <v>546</v>
      </c>
      <c r="C34" s="432" t="str">
        <f>'Sd_ Form 1'!E50</f>
        <v>Phosphoric acid</v>
      </c>
      <c r="D34" s="172"/>
      <c r="E34" s="424"/>
      <c r="F34" s="424"/>
      <c r="G34" s="424"/>
    </row>
    <row r="35" spans="2:11" x14ac:dyDescent="0.25">
      <c r="B35" s="427"/>
      <c r="C35" s="422" t="str">
        <f>'Sd_ Form 1'!C52</f>
        <v xml:space="preserve">Re-vamp capacity </v>
      </c>
      <c r="D35" s="206" t="str">
        <f>'Sd_ Form 1'!D52</f>
        <v>Tonnes</v>
      </c>
      <c r="E35" s="164">
        <f>'Sd_ Form 1'!E52</f>
        <v>0</v>
      </c>
      <c r="F35" s="164">
        <f>'Sd_ Form 1'!F52</f>
        <v>0</v>
      </c>
      <c r="G35" s="164">
        <f>'Sd_ Form 1'!G52</f>
        <v>0</v>
      </c>
    </row>
    <row r="36" spans="2:11" x14ac:dyDescent="0.25">
      <c r="B36" s="427"/>
      <c r="C36" s="422" t="str">
        <f>'Sd_ Form 1'!C54</f>
        <v>Actual Production</v>
      </c>
      <c r="D36" s="206" t="str">
        <f>'Sd_ Form 1'!D54</f>
        <v>Tonnes</v>
      </c>
      <c r="E36" s="164">
        <f>'Sd_ Form 1'!E54</f>
        <v>0</v>
      </c>
      <c r="F36" s="164">
        <f>'Sd_ Form 1'!F54</f>
        <v>0</v>
      </c>
      <c r="G36" s="164">
        <f>'Sd_ Form 1'!G54</f>
        <v>0</v>
      </c>
    </row>
    <row r="37" spans="2:11" x14ac:dyDescent="0.25">
      <c r="B37" s="427" t="s">
        <v>547</v>
      </c>
      <c r="C37" s="432" t="str">
        <f>'Sd_ Form 1'!E58</f>
        <v>Nitric acid</v>
      </c>
      <c r="D37" s="172"/>
      <c r="E37" s="424"/>
      <c r="F37" s="424"/>
      <c r="G37" s="424"/>
    </row>
    <row r="38" spans="2:11" x14ac:dyDescent="0.25">
      <c r="B38" s="427"/>
      <c r="C38" s="422" t="str">
        <f>'Sd_ Form 1'!C60</f>
        <v xml:space="preserve">Re-vamp capacity </v>
      </c>
      <c r="D38" s="206" t="str">
        <f>'Sd_ Form 1'!D52</f>
        <v>Tonnes</v>
      </c>
      <c r="E38" s="164">
        <f>'Sd_ Form 1'!E60</f>
        <v>0</v>
      </c>
      <c r="F38" s="164">
        <f>'Sd_ Form 1'!F60</f>
        <v>0</v>
      </c>
      <c r="G38" s="164">
        <f>'Sd_ Form 1'!G60</f>
        <v>0</v>
      </c>
    </row>
    <row r="39" spans="2:11" x14ac:dyDescent="0.25">
      <c r="B39" s="427"/>
      <c r="C39" s="422" t="str">
        <f>'Sd_ Form 1'!C62</f>
        <v>Actual Production</v>
      </c>
      <c r="D39" s="206" t="str">
        <f>'Sd_ Form 1'!D54</f>
        <v>Tonnes</v>
      </c>
      <c r="E39" s="164">
        <f>'Sd_ Form 1'!E62</f>
        <v>0</v>
      </c>
      <c r="F39" s="164">
        <f>'Sd_ Form 1'!F62</f>
        <v>0</v>
      </c>
      <c r="G39" s="164">
        <f>'Sd_ Form 1'!G62</f>
        <v>0</v>
      </c>
    </row>
    <row r="40" spans="2:11" x14ac:dyDescent="0.25">
      <c r="B40" s="428"/>
      <c r="C40" s="429"/>
      <c r="D40" s="430"/>
      <c r="E40" s="431"/>
      <c r="F40" s="431"/>
      <c r="G40" s="431"/>
    </row>
    <row r="41" spans="2:11" ht="28.5" x14ac:dyDescent="0.25">
      <c r="B41" s="434" t="s">
        <v>194</v>
      </c>
      <c r="C41" s="404" t="s">
        <v>549</v>
      </c>
      <c r="D41" s="148" t="s">
        <v>548</v>
      </c>
      <c r="E41" s="165"/>
      <c r="F41" s="165"/>
      <c r="G41" s="165"/>
    </row>
    <row r="42" spans="2:11" ht="15.75" x14ac:dyDescent="0.25">
      <c r="B42" s="433" t="s">
        <v>195</v>
      </c>
      <c r="C42" s="518" t="s">
        <v>196</v>
      </c>
      <c r="D42" s="518"/>
      <c r="E42" s="518"/>
      <c r="F42" s="518"/>
      <c r="G42" s="518"/>
      <c r="I42" s="171"/>
      <c r="J42" s="171"/>
      <c r="K42" s="171"/>
    </row>
    <row r="43" spans="2:11" x14ac:dyDescent="0.25">
      <c r="B43" s="519"/>
      <c r="C43" s="519"/>
      <c r="D43" s="158" t="s">
        <v>8</v>
      </c>
      <c r="E43" s="159" t="s">
        <v>189</v>
      </c>
      <c r="F43" s="159" t="s">
        <v>190</v>
      </c>
      <c r="G43" s="159" t="s">
        <v>16</v>
      </c>
      <c r="I43" s="171"/>
      <c r="J43" s="171"/>
      <c r="K43" s="171"/>
    </row>
    <row r="44" spans="2:11" x14ac:dyDescent="0.25">
      <c r="B44" s="156" t="s">
        <v>191</v>
      </c>
      <c r="C44" s="166" t="s">
        <v>197</v>
      </c>
      <c r="D44" s="148" t="s">
        <v>198</v>
      </c>
      <c r="E44" s="162"/>
      <c r="F44" s="162"/>
      <c r="G44" s="162"/>
      <c r="I44" s="171"/>
      <c r="J44" s="171"/>
      <c r="K44" s="171"/>
    </row>
    <row r="45" spans="2:11" x14ac:dyDescent="0.25">
      <c r="B45" s="156" t="s">
        <v>182</v>
      </c>
      <c r="C45" s="149" t="s">
        <v>199</v>
      </c>
      <c r="D45" s="148" t="s">
        <v>198</v>
      </c>
      <c r="E45" s="162"/>
      <c r="F45" s="162"/>
      <c r="G45" s="162"/>
      <c r="I45" s="171"/>
      <c r="J45" s="171"/>
      <c r="K45" s="171"/>
    </row>
    <row r="46" spans="2:11" x14ac:dyDescent="0.25">
      <c r="B46" s="156" t="s">
        <v>184</v>
      </c>
      <c r="C46" s="149" t="s">
        <v>200</v>
      </c>
      <c r="D46" s="148" t="s">
        <v>198</v>
      </c>
      <c r="E46" s="162"/>
      <c r="F46" s="162"/>
      <c r="G46" s="162"/>
    </row>
    <row r="47" spans="2:11" ht="30" x14ac:dyDescent="0.25">
      <c r="B47" s="156" t="s">
        <v>192</v>
      </c>
      <c r="C47" s="157" t="s">
        <v>201</v>
      </c>
      <c r="D47" s="148" t="s">
        <v>198</v>
      </c>
      <c r="E47" s="162"/>
      <c r="F47" s="162"/>
      <c r="G47" s="162"/>
    </row>
    <row r="48" spans="2:11" x14ac:dyDescent="0.25">
      <c r="B48" s="156" t="s">
        <v>194</v>
      </c>
      <c r="C48" s="149" t="s">
        <v>202</v>
      </c>
      <c r="D48" s="148" t="s">
        <v>203</v>
      </c>
      <c r="E48" s="162"/>
      <c r="F48" s="162"/>
      <c r="G48" s="162"/>
    </row>
    <row r="49" spans="2:9" x14ac:dyDescent="0.25">
      <c r="B49" s="148" t="s">
        <v>204</v>
      </c>
      <c r="C49" s="149" t="s">
        <v>205</v>
      </c>
      <c r="D49" s="148" t="s">
        <v>203</v>
      </c>
      <c r="E49" s="162"/>
      <c r="F49" s="162"/>
      <c r="G49" s="162"/>
    </row>
    <row r="50" spans="2:9" x14ac:dyDescent="0.25">
      <c r="B50" s="148" t="s">
        <v>206</v>
      </c>
      <c r="C50" s="149" t="s">
        <v>207</v>
      </c>
      <c r="D50" s="148" t="s">
        <v>203</v>
      </c>
      <c r="E50" s="162"/>
      <c r="F50" s="162"/>
      <c r="G50" s="162"/>
    </row>
    <row r="51" spans="2:9" ht="30" x14ac:dyDescent="0.25">
      <c r="B51" s="148" t="s">
        <v>208</v>
      </c>
      <c r="C51" s="157" t="s">
        <v>209</v>
      </c>
      <c r="D51" s="148" t="s">
        <v>203</v>
      </c>
      <c r="E51" s="162"/>
      <c r="F51" s="162"/>
      <c r="G51" s="162"/>
    </row>
    <row r="52" spans="2:9" ht="28.5" x14ac:dyDescent="0.25">
      <c r="B52" s="167" t="s">
        <v>210</v>
      </c>
      <c r="C52" s="168" t="s">
        <v>211</v>
      </c>
      <c r="D52" s="167" t="s">
        <v>203</v>
      </c>
      <c r="E52" s="169">
        <f t="shared" ref="E52:F52" si="0">E51/10+(E44-E46)*2860/10</f>
        <v>0</v>
      </c>
      <c r="F52" s="169">
        <f t="shared" si="0"/>
        <v>0</v>
      </c>
      <c r="G52" s="169">
        <f>G51/10+(G44-G46)*2860/10</f>
        <v>0</v>
      </c>
      <c r="H52" s="170"/>
      <c r="I52" s="171"/>
    </row>
    <row r="53" spans="2:9" ht="28.5" x14ac:dyDescent="0.25">
      <c r="B53" s="167" t="s">
        <v>212</v>
      </c>
      <c r="C53" s="168" t="s">
        <v>211</v>
      </c>
      <c r="D53" s="167" t="s">
        <v>213</v>
      </c>
      <c r="E53" s="169">
        <f>E52/10</f>
        <v>0</v>
      </c>
      <c r="F53" s="169">
        <f t="shared" ref="F53:G53" si="1">F52/10</f>
        <v>0</v>
      </c>
      <c r="G53" s="169">
        <f t="shared" si="1"/>
        <v>0</v>
      </c>
      <c r="H53" s="170"/>
      <c r="I53" s="171"/>
    </row>
    <row r="54" spans="2:9" ht="28.5" x14ac:dyDescent="0.25">
      <c r="B54" s="172" t="s">
        <v>214</v>
      </c>
      <c r="C54" s="150" t="s">
        <v>215</v>
      </c>
      <c r="D54" s="172" t="s">
        <v>213</v>
      </c>
      <c r="E54" s="173" t="s">
        <v>216</v>
      </c>
      <c r="F54" s="173" t="s">
        <v>216</v>
      </c>
      <c r="G54" s="173" t="s">
        <v>216</v>
      </c>
      <c r="H54" s="174"/>
    </row>
    <row r="55" spans="2:9" ht="15.75" x14ac:dyDescent="0.25">
      <c r="B55" s="175" t="s">
        <v>217</v>
      </c>
      <c r="C55" s="520" t="s">
        <v>218</v>
      </c>
      <c r="D55" s="520"/>
      <c r="E55" s="520"/>
      <c r="F55" s="520"/>
      <c r="G55" s="520"/>
    </row>
    <row r="56" spans="2:9" ht="28.5" x14ac:dyDescent="0.25">
      <c r="B56" s="156" t="s">
        <v>219</v>
      </c>
      <c r="C56" s="149" t="s">
        <v>220</v>
      </c>
      <c r="D56" s="176" t="s">
        <v>569</v>
      </c>
      <c r="E56" s="177"/>
      <c r="F56" s="177"/>
      <c r="G56" s="177"/>
      <c r="H56" s="178"/>
    </row>
    <row r="57" spans="2:9" ht="28.5" x14ac:dyDescent="0.25">
      <c r="B57" s="156" t="s">
        <v>221</v>
      </c>
      <c r="C57" s="149" t="s">
        <v>222</v>
      </c>
      <c r="D57" s="176" t="s">
        <v>569</v>
      </c>
      <c r="E57" s="179" t="s">
        <v>216</v>
      </c>
      <c r="F57" s="179" t="s">
        <v>216</v>
      </c>
      <c r="G57" s="179" t="s">
        <v>216</v>
      </c>
      <c r="H57" s="178"/>
      <c r="I57" s="178"/>
    </row>
    <row r="58" spans="2:9" x14ac:dyDescent="0.25">
      <c r="B58" s="521"/>
      <c r="C58" s="521"/>
      <c r="D58" s="521"/>
      <c r="E58" s="521"/>
      <c r="F58" s="521"/>
      <c r="G58" s="521"/>
      <c r="H58" s="178"/>
      <c r="I58" s="178"/>
    </row>
    <row r="59" spans="2:9" ht="15.75" x14ac:dyDescent="0.25">
      <c r="B59" s="433" t="s">
        <v>223</v>
      </c>
      <c r="C59" s="522" t="s">
        <v>224</v>
      </c>
      <c r="D59" s="522"/>
      <c r="E59" s="522"/>
      <c r="F59" s="522"/>
      <c r="G59" s="522"/>
      <c r="H59" s="171"/>
      <c r="I59" s="178"/>
    </row>
    <row r="60" spans="2:9" x14ac:dyDescent="0.25">
      <c r="B60" s="156" t="s">
        <v>225</v>
      </c>
      <c r="C60" s="161" t="s">
        <v>226</v>
      </c>
      <c r="D60" s="148" t="s">
        <v>227</v>
      </c>
      <c r="E60" s="180"/>
      <c r="F60" s="180"/>
      <c r="G60" s="180"/>
    </row>
    <row r="61" spans="2:9" ht="28.5" x14ac:dyDescent="0.25">
      <c r="B61" s="156" t="s">
        <v>221</v>
      </c>
      <c r="C61" s="161" t="s">
        <v>228</v>
      </c>
      <c r="D61" s="148" t="s">
        <v>229</v>
      </c>
      <c r="E61" s="180"/>
      <c r="F61" s="180"/>
      <c r="G61" s="180"/>
    </row>
    <row r="62" spans="2:9" x14ac:dyDescent="0.25">
      <c r="B62" s="156" t="s">
        <v>230</v>
      </c>
      <c r="C62" s="161" t="s">
        <v>231</v>
      </c>
      <c r="D62" s="148" t="s">
        <v>232</v>
      </c>
      <c r="E62" s="180"/>
      <c r="F62" s="180"/>
      <c r="G62" s="180"/>
    </row>
    <row r="63" spans="2:9" x14ac:dyDescent="0.25">
      <c r="B63" s="156" t="s">
        <v>233</v>
      </c>
      <c r="C63" s="161" t="s">
        <v>234</v>
      </c>
      <c r="D63" s="148" t="s">
        <v>71</v>
      </c>
      <c r="E63" s="180"/>
      <c r="F63" s="180"/>
      <c r="G63" s="180"/>
    </row>
    <row r="64" spans="2:9" x14ac:dyDescent="0.25">
      <c r="B64" s="156" t="s">
        <v>235</v>
      </c>
      <c r="C64" s="161" t="s">
        <v>236</v>
      </c>
      <c r="D64" s="148" t="s">
        <v>237</v>
      </c>
      <c r="E64" s="180"/>
      <c r="F64" s="180"/>
      <c r="G64" s="180"/>
    </row>
    <row r="65" spans="2:9" x14ac:dyDescent="0.25">
      <c r="B65" s="156" t="s">
        <v>238</v>
      </c>
      <c r="C65" s="161" t="s">
        <v>239</v>
      </c>
      <c r="D65" s="148" t="s">
        <v>237</v>
      </c>
      <c r="E65" s="180"/>
      <c r="F65" s="180"/>
      <c r="G65" s="180"/>
    </row>
    <row r="66" spans="2:9" x14ac:dyDescent="0.25">
      <c r="B66" s="156" t="s">
        <v>240</v>
      </c>
      <c r="C66" s="161" t="s">
        <v>241</v>
      </c>
      <c r="D66" s="148" t="s">
        <v>71</v>
      </c>
      <c r="E66" s="180"/>
      <c r="F66" s="180"/>
      <c r="G66" s="180"/>
    </row>
    <row r="67" spans="2:9" x14ac:dyDescent="0.25">
      <c r="B67" s="156" t="s">
        <v>242</v>
      </c>
      <c r="C67" s="161" t="s">
        <v>243</v>
      </c>
      <c r="D67" s="148" t="s">
        <v>237</v>
      </c>
      <c r="E67" s="180"/>
      <c r="F67" s="180"/>
      <c r="G67" s="180"/>
    </row>
    <row r="68" spans="2:9" ht="28.5" x14ac:dyDescent="0.25">
      <c r="B68" s="156" t="s">
        <v>244</v>
      </c>
      <c r="C68" s="161" t="s">
        <v>245</v>
      </c>
      <c r="D68" s="148" t="s">
        <v>237</v>
      </c>
      <c r="E68" s="181"/>
      <c r="F68" s="181"/>
      <c r="G68" s="181"/>
    </row>
    <row r="69" spans="2:9" ht="15.75" x14ac:dyDescent="0.25">
      <c r="B69" s="182"/>
      <c r="C69" s="183"/>
      <c r="D69" s="180"/>
      <c r="E69" s="181"/>
      <c r="F69" s="181"/>
      <c r="G69" s="181"/>
    </row>
    <row r="70" spans="2:9" ht="15.75" x14ac:dyDescent="0.25">
      <c r="B70" s="433" t="s">
        <v>246</v>
      </c>
      <c r="C70" s="522" t="s">
        <v>247</v>
      </c>
      <c r="D70" s="522"/>
      <c r="E70" s="522"/>
      <c r="F70" s="522"/>
      <c r="G70" s="522"/>
      <c r="H70" s="171"/>
      <c r="I70" s="178"/>
    </row>
    <row r="71" spans="2:9" ht="15.75" x14ac:dyDescent="0.25">
      <c r="B71" s="523"/>
      <c r="C71" s="523"/>
      <c r="D71" s="184" t="s">
        <v>8</v>
      </c>
      <c r="E71" s="184" t="s">
        <v>248</v>
      </c>
      <c r="F71" s="184"/>
      <c r="G71" s="184" t="s">
        <v>249</v>
      </c>
      <c r="H71" s="185"/>
      <c r="I71" s="186"/>
    </row>
    <row r="72" spans="2:9" x14ac:dyDescent="0.25">
      <c r="B72" s="156">
        <v>9</v>
      </c>
      <c r="C72" s="149" t="s">
        <v>250</v>
      </c>
      <c r="D72" s="180" t="s">
        <v>251</v>
      </c>
      <c r="E72" s="180"/>
      <c r="F72" s="180"/>
      <c r="G72" s="180"/>
      <c r="H72" s="178"/>
      <c r="I72" s="178"/>
    </row>
    <row r="73" spans="2:9" ht="28.5" x14ac:dyDescent="0.25">
      <c r="B73" s="156">
        <v>10</v>
      </c>
      <c r="C73" s="149" t="s">
        <v>252</v>
      </c>
      <c r="D73" s="180" t="s">
        <v>203</v>
      </c>
      <c r="E73" s="180"/>
      <c r="F73" s="180"/>
      <c r="G73" s="180"/>
    </row>
    <row r="74" spans="2:9" x14ac:dyDescent="0.25">
      <c r="B74" s="156">
        <v>11</v>
      </c>
      <c r="C74" s="149" t="s">
        <v>253</v>
      </c>
      <c r="D74" s="514"/>
      <c r="E74" s="514"/>
      <c r="F74" s="514"/>
      <c r="G74" s="514"/>
    </row>
    <row r="75" spans="2:9" x14ac:dyDescent="0.25">
      <c r="B75" s="156" t="s">
        <v>102</v>
      </c>
      <c r="C75" s="149" t="s">
        <v>254</v>
      </c>
      <c r="D75" s="180" t="s">
        <v>203</v>
      </c>
      <c r="E75" s="180"/>
      <c r="F75" s="180"/>
      <c r="G75" s="180"/>
    </row>
    <row r="76" spans="2:9" x14ac:dyDescent="0.25">
      <c r="B76" s="156" t="s">
        <v>221</v>
      </c>
      <c r="C76" s="149" t="s">
        <v>255</v>
      </c>
      <c r="D76" s="180" t="s">
        <v>203</v>
      </c>
      <c r="E76" s="180"/>
      <c r="F76" s="180"/>
      <c r="G76" s="180"/>
    </row>
    <row r="77" spans="2:9" x14ac:dyDescent="0.25">
      <c r="B77" s="148" t="s">
        <v>230</v>
      </c>
      <c r="C77" s="149" t="s">
        <v>256</v>
      </c>
      <c r="D77" s="180" t="s">
        <v>203</v>
      </c>
      <c r="E77" s="180"/>
      <c r="F77" s="180"/>
      <c r="G77" s="180"/>
    </row>
    <row r="78" spans="2:9" x14ac:dyDescent="0.25">
      <c r="B78" s="156" t="s">
        <v>233</v>
      </c>
      <c r="C78" s="149" t="s">
        <v>257</v>
      </c>
      <c r="D78" s="180" t="s">
        <v>203</v>
      </c>
      <c r="E78" s="180"/>
      <c r="F78" s="180"/>
      <c r="G78" s="180"/>
    </row>
    <row r="79" spans="2:9" ht="28.5" x14ac:dyDescent="0.25">
      <c r="B79" s="156">
        <v>12</v>
      </c>
      <c r="C79" s="149" t="s">
        <v>258</v>
      </c>
      <c r="D79" s="180" t="s">
        <v>203</v>
      </c>
      <c r="E79" s="180"/>
      <c r="F79" s="180"/>
      <c r="G79" s="180"/>
    </row>
    <row r="80" spans="2:9" x14ac:dyDescent="0.25">
      <c r="B80" s="156">
        <v>13</v>
      </c>
      <c r="C80" s="149" t="s">
        <v>259</v>
      </c>
      <c r="D80" s="180" t="s">
        <v>203</v>
      </c>
      <c r="E80" s="180"/>
      <c r="F80" s="180"/>
      <c r="G80" s="180"/>
    </row>
    <row r="81" spans="2:7" x14ac:dyDescent="0.25">
      <c r="B81" s="156">
        <v>14</v>
      </c>
      <c r="C81" s="149" t="s">
        <v>260</v>
      </c>
      <c r="D81" s="180" t="s">
        <v>261</v>
      </c>
      <c r="E81" s="180"/>
      <c r="F81" s="180"/>
      <c r="G81" s="180"/>
    </row>
    <row r="82" spans="2:7" x14ac:dyDescent="0.25">
      <c r="B82" s="521"/>
      <c r="C82" s="521"/>
      <c r="D82" s="521"/>
      <c r="E82" s="521"/>
      <c r="F82" s="521"/>
      <c r="G82" s="521"/>
    </row>
    <row r="83" spans="2:7" x14ac:dyDescent="0.25">
      <c r="B83" s="521"/>
      <c r="C83" s="521"/>
      <c r="D83" s="521"/>
      <c r="E83" s="521"/>
      <c r="F83" s="521"/>
      <c r="G83" s="521"/>
    </row>
    <row r="84" spans="2:7" x14ac:dyDescent="0.25">
      <c r="B84" s="156" t="s">
        <v>262</v>
      </c>
      <c r="C84" s="512" t="s">
        <v>263</v>
      </c>
      <c r="D84" s="512"/>
      <c r="E84" s="512"/>
      <c r="F84" s="512"/>
      <c r="G84" s="512"/>
    </row>
    <row r="85" spans="2:7" ht="45" x14ac:dyDescent="0.25">
      <c r="B85" s="187" t="s">
        <v>264</v>
      </c>
      <c r="C85" s="157" t="s">
        <v>265</v>
      </c>
      <c r="D85" s="157" t="s">
        <v>179</v>
      </c>
      <c r="E85" s="157" t="s">
        <v>266</v>
      </c>
      <c r="F85" s="157"/>
      <c r="G85" s="157"/>
    </row>
    <row r="86" spans="2:7" ht="18.75" x14ac:dyDescent="0.25">
      <c r="B86" s="519" t="s">
        <v>191</v>
      </c>
      <c r="C86" s="512" t="s">
        <v>267</v>
      </c>
      <c r="D86" s="149" t="s">
        <v>268</v>
      </c>
      <c r="E86" s="148" t="s">
        <v>269</v>
      </c>
      <c r="F86" s="148"/>
      <c r="G86" s="148"/>
    </row>
    <row r="87" spans="2:7" ht="18.75" x14ac:dyDescent="0.25">
      <c r="B87" s="519"/>
      <c r="C87" s="512"/>
      <c r="D87" s="149" t="s">
        <v>270</v>
      </c>
      <c r="E87" s="148" t="s">
        <v>271</v>
      </c>
      <c r="F87" s="148"/>
      <c r="G87" s="148"/>
    </row>
    <row r="88" spans="2:7" x14ac:dyDescent="0.25">
      <c r="B88" s="156" t="s">
        <v>182</v>
      </c>
      <c r="C88" s="149" t="s">
        <v>272</v>
      </c>
      <c r="D88" s="149" t="s">
        <v>272</v>
      </c>
      <c r="E88" s="148" t="s">
        <v>273</v>
      </c>
      <c r="F88" s="148"/>
      <c r="G88" s="149"/>
    </row>
    <row r="89" spans="2:7" x14ac:dyDescent="0.25">
      <c r="B89" s="156" t="s">
        <v>184</v>
      </c>
      <c r="C89" s="149" t="s">
        <v>274</v>
      </c>
      <c r="D89" s="149" t="s">
        <v>274</v>
      </c>
      <c r="E89" s="148" t="s">
        <v>275</v>
      </c>
      <c r="F89" s="148"/>
      <c r="G89" s="149"/>
    </row>
    <row r="90" spans="2:7" x14ac:dyDescent="0.25">
      <c r="B90" s="435" t="s">
        <v>192</v>
      </c>
      <c r="C90" s="436" t="s">
        <v>276</v>
      </c>
      <c r="D90" s="436" t="s">
        <v>276</v>
      </c>
      <c r="E90" s="437" t="s">
        <v>277</v>
      </c>
      <c r="F90" s="437"/>
      <c r="G90" s="436"/>
    </row>
    <row r="91" spans="2:7" ht="18.75" x14ac:dyDescent="0.25">
      <c r="B91" s="519" t="s">
        <v>194</v>
      </c>
      <c r="C91" s="512" t="s">
        <v>278</v>
      </c>
      <c r="D91" s="149" t="s">
        <v>279</v>
      </c>
      <c r="E91" s="148" t="s">
        <v>280</v>
      </c>
      <c r="F91" s="148"/>
      <c r="G91" s="149"/>
    </row>
    <row r="92" spans="2:7" ht="18.75" x14ac:dyDescent="0.25">
      <c r="B92" s="519"/>
      <c r="C92" s="512"/>
      <c r="D92" s="149" t="s">
        <v>281</v>
      </c>
      <c r="E92" s="148" t="s">
        <v>282</v>
      </c>
      <c r="F92" s="148"/>
      <c r="G92" s="149"/>
    </row>
    <row r="93" spans="2:7" x14ac:dyDescent="0.25">
      <c r="B93" s="156" t="s">
        <v>204</v>
      </c>
      <c r="C93" s="149" t="s">
        <v>283</v>
      </c>
      <c r="D93" s="149" t="s">
        <v>283</v>
      </c>
      <c r="E93" s="148" t="s">
        <v>284</v>
      </c>
      <c r="F93" s="148"/>
      <c r="G93" s="149"/>
    </row>
    <row r="94" spans="2:7" ht="18.75" x14ac:dyDescent="0.25">
      <c r="B94" s="519" t="s">
        <v>206</v>
      </c>
      <c r="C94" s="512" t="s">
        <v>285</v>
      </c>
      <c r="D94" s="149" t="s">
        <v>286</v>
      </c>
      <c r="E94" s="148" t="s">
        <v>287</v>
      </c>
      <c r="F94" s="148"/>
      <c r="G94" s="149"/>
    </row>
    <row r="95" spans="2:7" ht="18.75" x14ac:dyDescent="0.25">
      <c r="B95" s="519"/>
      <c r="C95" s="512"/>
      <c r="D95" s="149" t="s">
        <v>288</v>
      </c>
      <c r="E95" s="148" t="s">
        <v>289</v>
      </c>
      <c r="F95" s="148"/>
      <c r="G95" s="149"/>
    </row>
    <row r="96" spans="2:7" ht="18.75" x14ac:dyDescent="0.25">
      <c r="B96" s="519"/>
      <c r="C96" s="512"/>
      <c r="D96" s="149" t="s">
        <v>290</v>
      </c>
      <c r="E96" s="148" t="s">
        <v>291</v>
      </c>
      <c r="F96" s="148"/>
      <c r="G96" s="149"/>
    </row>
    <row r="97" spans="2:7" ht="18.75" x14ac:dyDescent="0.25">
      <c r="B97" s="519"/>
      <c r="C97" s="512"/>
      <c r="D97" s="149" t="s">
        <v>292</v>
      </c>
      <c r="E97" s="148" t="s">
        <v>293</v>
      </c>
      <c r="F97" s="148"/>
      <c r="G97" s="149"/>
    </row>
    <row r="98" spans="2:7" ht="28.5" x14ac:dyDescent="0.25">
      <c r="B98" s="156" t="s">
        <v>208</v>
      </c>
      <c r="C98" s="149" t="s">
        <v>294</v>
      </c>
      <c r="D98" s="149" t="s">
        <v>294</v>
      </c>
      <c r="E98" s="148" t="s">
        <v>295</v>
      </c>
      <c r="F98" s="148"/>
      <c r="G98" s="149"/>
    </row>
    <row r="99" spans="2:7" x14ac:dyDescent="0.25">
      <c r="B99" s="188"/>
      <c r="C99" s="189"/>
      <c r="D99" s="189"/>
      <c r="E99" s="189"/>
      <c r="F99" s="189"/>
      <c r="G99" s="189"/>
    </row>
    <row r="100" spans="2:7" ht="29.25" customHeight="1" x14ac:dyDescent="0.25">
      <c r="B100" s="524" t="s">
        <v>296</v>
      </c>
      <c r="C100" s="524"/>
      <c r="D100" s="524"/>
      <c r="E100" s="524"/>
      <c r="F100" s="524"/>
      <c r="G100" s="524"/>
    </row>
    <row r="101" spans="2:7" ht="32.25" customHeight="1" x14ac:dyDescent="0.25">
      <c r="B101" s="524"/>
      <c r="C101" s="524"/>
      <c r="D101" s="524"/>
      <c r="E101" s="524"/>
      <c r="F101" s="524"/>
      <c r="G101" s="524"/>
    </row>
    <row r="102" spans="2:7" ht="16.5" x14ac:dyDescent="0.3">
      <c r="B102" s="190" t="s">
        <v>297</v>
      </c>
      <c r="C102" s="191"/>
      <c r="D102" s="192"/>
      <c r="E102" s="193"/>
      <c r="F102" s="193"/>
      <c r="G102" s="194"/>
    </row>
    <row r="103" spans="2:7" ht="16.5" x14ac:dyDescent="0.3">
      <c r="B103" s="190" t="s">
        <v>298</v>
      </c>
      <c r="C103" s="191"/>
      <c r="D103" s="192"/>
      <c r="E103" s="193"/>
      <c r="F103" s="193"/>
      <c r="G103" s="194"/>
    </row>
    <row r="104" spans="2:7" ht="16.5" x14ac:dyDescent="0.3">
      <c r="B104" s="190" t="s">
        <v>299</v>
      </c>
      <c r="C104" s="191"/>
      <c r="D104" s="192"/>
      <c r="E104" s="193"/>
      <c r="F104" s="193"/>
      <c r="G104" s="194"/>
    </row>
    <row r="105" spans="2:7" ht="16.5" x14ac:dyDescent="0.3">
      <c r="B105" s="190" t="s">
        <v>300</v>
      </c>
      <c r="C105" s="191"/>
      <c r="D105" s="192"/>
      <c r="E105" s="193"/>
      <c r="F105" s="193"/>
      <c r="G105" s="194"/>
    </row>
    <row r="106" spans="2:7" ht="16.5" x14ac:dyDescent="0.3">
      <c r="B106" s="190" t="s">
        <v>301</v>
      </c>
      <c r="C106" s="191"/>
      <c r="D106" s="193"/>
      <c r="E106" s="193"/>
      <c r="F106" s="193"/>
      <c r="G106" s="194"/>
    </row>
    <row r="107" spans="2:7" ht="16.5" x14ac:dyDescent="0.3">
      <c r="B107" s="190"/>
      <c r="C107" s="191"/>
      <c r="D107" s="193"/>
      <c r="E107" s="193"/>
      <c r="F107" s="193"/>
      <c r="G107" s="194"/>
    </row>
    <row r="108" spans="2:7" ht="16.5" x14ac:dyDescent="0.3">
      <c r="B108" s="190" t="s">
        <v>302</v>
      </c>
      <c r="C108" s="191"/>
      <c r="D108" s="193"/>
      <c r="E108" s="193"/>
      <c r="F108" s="193"/>
      <c r="G108" s="194"/>
    </row>
    <row r="109" spans="2:7" ht="16.5" x14ac:dyDescent="0.3">
      <c r="B109" s="190" t="s">
        <v>303</v>
      </c>
      <c r="C109" s="191"/>
      <c r="D109" s="193"/>
      <c r="E109" s="193"/>
      <c r="F109" s="193"/>
      <c r="G109" s="194"/>
    </row>
  </sheetData>
  <mergeCells count="33">
    <mergeCell ref="B94:B97"/>
    <mergeCell ref="C94:C97"/>
    <mergeCell ref="B100:G101"/>
    <mergeCell ref="B82:G83"/>
    <mergeCell ref="C84:G84"/>
    <mergeCell ref="B86:B87"/>
    <mergeCell ref="C86:C87"/>
    <mergeCell ref="B91:B92"/>
    <mergeCell ref="C91:C92"/>
    <mergeCell ref="D74:G74"/>
    <mergeCell ref="D11:G11"/>
    <mergeCell ref="D12:G12"/>
    <mergeCell ref="C13:G13"/>
    <mergeCell ref="C14:G14"/>
    <mergeCell ref="C42:G42"/>
    <mergeCell ref="B43:C43"/>
    <mergeCell ref="C55:G55"/>
    <mergeCell ref="B58:G58"/>
    <mergeCell ref="C59:G59"/>
    <mergeCell ref="C70:G70"/>
    <mergeCell ref="B71:C71"/>
    <mergeCell ref="D10:G10"/>
    <mergeCell ref="B1:G1"/>
    <mergeCell ref="B2:G2"/>
    <mergeCell ref="B3:G3"/>
    <mergeCell ref="D4:G4"/>
    <mergeCell ref="D5:G5"/>
    <mergeCell ref="D6:G6"/>
    <mergeCell ref="D7:G7"/>
    <mergeCell ref="B8:B9"/>
    <mergeCell ref="C8:C9"/>
    <mergeCell ref="D8:E8"/>
    <mergeCell ref="D9:E9"/>
  </mergeCells>
  <pageMargins left="0.7" right="0.7" top="0.75" bottom="0.75" header="0.3" footer="0.3"/>
  <pageSetup scale="61" orientation="portrait" r:id="rId1"/>
  <rowBreaks count="1" manualBreakCount="1">
    <brk id="58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1"/>
  <sheetViews>
    <sheetView topLeftCell="A49" zoomScaleNormal="100" workbookViewId="0">
      <selection activeCell="H270" sqref="H270"/>
    </sheetView>
  </sheetViews>
  <sheetFormatPr defaultRowHeight="15" x14ac:dyDescent="0.25"/>
  <cols>
    <col min="1" max="2" width="9.140625" style="241"/>
    <col min="3" max="3" width="29.42578125" style="241" customWidth="1"/>
    <col min="4" max="4" width="11.85546875" style="241" customWidth="1"/>
    <col min="5" max="5" width="13.7109375" style="241" customWidth="1"/>
    <col min="6" max="6" width="11.85546875" style="241" customWidth="1"/>
    <col min="7" max="7" width="13.85546875" style="241" customWidth="1"/>
    <col min="8" max="8" width="15.140625" style="241" customWidth="1"/>
    <col min="9" max="9" width="15.140625" style="241" hidden="1" customWidth="1"/>
    <col min="10" max="10" width="9.140625" style="241"/>
    <col min="11" max="11" width="16.85546875" style="241" customWidth="1"/>
    <col min="12" max="16384" width="9.140625" style="241"/>
  </cols>
  <sheetData>
    <row r="1" spans="1:12" x14ac:dyDescent="0.25">
      <c r="A1" s="238"/>
      <c r="B1" s="238"/>
      <c r="C1" s="239"/>
      <c r="D1" s="238"/>
      <c r="E1" s="238"/>
      <c r="F1" s="238"/>
      <c r="G1" s="238"/>
      <c r="H1" s="240"/>
      <c r="I1" s="240"/>
      <c r="J1" s="238"/>
      <c r="K1" s="238"/>
      <c r="L1" s="238"/>
    </row>
    <row r="2" spans="1:12" ht="18.75" x14ac:dyDescent="0.3">
      <c r="A2" s="238"/>
      <c r="B2" s="238"/>
      <c r="C2" s="242" t="s">
        <v>338</v>
      </c>
      <c r="E2" s="238"/>
      <c r="F2" s="238"/>
      <c r="G2" s="238"/>
      <c r="H2" s="240"/>
      <c r="I2" s="240"/>
      <c r="J2" s="238"/>
      <c r="K2" s="243" t="s">
        <v>2</v>
      </c>
      <c r="L2" s="238"/>
    </row>
    <row r="3" spans="1:12" ht="16.5" thickBot="1" x14ac:dyDescent="0.3">
      <c r="A3" s="238"/>
      <c r="B3" s="399"/>
      <c r="C3" s="400" t="s">
        <v>134</v>
      </c>
      <c r="D3" s="539"/>
      <c r="E3" s="540"/>
      <c r="F3" s="540"/>
      <c r="G3" s="540"/>
      <c r="H3" s="541"/>
      <c r="I3" s="244"/>
      <c r="J3" s="238"/>
      <c r="K3" s="245" t="s">
        <v>4</v>
      </c>
      <c r="L3" s="238"/>
    </row>
    <row r="4" spans="1:12" x14ac:dyDescent="0.25">
      <c r="A4" s="238"/>
      <c r="B4" s="397" t="s">
        <v>5</v>
      </c>
      <c r="C4" s="398" t="s">
        <v>6</v>
      </c>
      <c r="D4" s="396" t="s">
        <v>8</v>
      </c>
      <c r="E4" s="534" t="s">
        <v>339</v>
      </c>
      <c r="F4" s="535"/>
      <c r="G4" s="536"/>
      <c r="H4" s="537" t="s">
        <v>340</v>
      </c>
      <c r="I4" s="525" t="s">
        <v>11</v>
      </c>
      <c r="J4" s="238"/>
      <c r="K4" s="246" t="s">
        <v>12</v>
      </c>
      <c r="L4" s="238"/>
    </row>
    <row r="5" spans="1:12" ht="30" x14ac:dyDescent="0.25">
      <c r="A5" s="238"/>
      <c r="B5" s="247"/>
      <c r="C5" s="248"/>
      <c r="D5" s="249"/>
      <c r="E5" s="250" t="s">
        <v>13</v>
      </c>
      <c r="F5" s="250" t="s">
        <v>14</v>
      </c>
      <c r="G5" s="250" t="s">
        <v>15</v>
      </c>
      <c r="H5" s="538"/>
      <c r="I5" s="526" t="s">
        <v>16</v>
      </c>
      <c r="J5" s="238"/>
      <c r="K5" s="251" t="s">
        <v>137</v>
      </c>
      <c r="L5" s="238"/>
    </row>
    <row r="6" spans="1:12" x14ac:dyDescent="0.25">
      <c r="A6" s="238"/>
      <c r="B6" s="252"/>
      <c r="C6" s="253"/>
      <c r="D6" s="254"/>
      <c r="E6" s="254"/>
      <c r="F6" s="254"/>
      <c r="G6" s="254"/>
      <c r="H6" s="255"/>
      <c r="I6" s="256"/>
      <c r="J6" s="238"/>
      <c r="K6" s="238"/>
      <c r="L6" s="238"/>
    </row>
    <row r="7" spans="1:12" s="376" customFormat="1" ht="31.5" x14ac:dyDescent="0.25">
      <c r="A7" s="371"/>
      <c r="B7" s="372" t="s">
        <v>143</v>
      </c>
      <c r="C7" s="308" t="s">
        <v>341</v>
      </c>
      <c r="D7" s="373"/>
      <c r="E7" s="373"/>
      <c r="F7" s="373"/>
      <c r="G7" s="373"/>
      <c r="H7" s="374"/>
      <c r="I7" s="375"/>
      <c r="J7" s="371"/>
      <c r="K7" s="371"/>
      <c r="L7" s="371"/>
    </row>
    <row r="8" spans="1:12" x14ac:dyDescent="0.25">
      <c r="A8" s="238"/>
      <c r="B8" s="257"/>
      <c r="C8" s="259"/>
      <c r="D8" s="260"/>
      <c r="E8" s="260"/>
      <c r="F8" s="260"/>
      <c r="G8" s="260"/>
      <c r="H8" s="261"/>
      <c r="I8" s="213"/>
      <c r="J8" s="238"/>
      <c r="K8" s="238"/>
      <c r="L8" s="238"/>
    </row>
    <row r="9" spans="1:12" ht="30" x14ac:dyDescent="0.25">
      <c r="A9" s="238"/>
      <c r="B9" s="262" t="s">
        <v>342</v>
      </c>
      <c r="C9" s="263" t="s">
        <v>535</v>
      </c>
      <c r="D9" s="377"/>
      <c r="E9" s="377"/>
      <c r="F9" s="377"/>
      <c r="G9" s="377"/>
      <c r="H9" s="377"/>
      <c r="I9" s="256"/>
      <c r="J9" s="238"/>
      <c r="K9" s="238"/>
      <c r="L9" s="238"/>
    </row>
    <row r="10" spans="1:12" x14ac:dyDescent="0.25">
      <c r="A10" s="238"/>
      <c r="B10" s="264" t="s">
        <v>191</v>
      </c>
      <c r="C10" s="259" t="s">
        <v>532</v>
      </c>
      <c r="D10" s="258"/>
      <c r="E10" s="411" t="s">
        <v>536</v>
      </c>
      <c r="F10" s="411"/>
      <c r="G10" s="411"/>
      <c r="H10" s="411"/>
      <c r="I10" s="265" t="s">
        <v>343</v>
      </c>
      <c r="J10" s="238"/>
      <c r="K10" s="238"/>
      <c r="L10" s="238"/>
    </row>
    <row r="11" spans="1:12" x14ac:dyDescent="0.25">
      <c r="A11" s="238"/>
      <c r="B11" s="264" t="s">
        <v>182</v>
      </c>
      <c r="C11" s="266" t="s">
        <v>193</v>
      </c>
      <c r="D11" s="260" t="s">
        <v>344</v>
      </c>
      <c r="E11" s="267"/>
      <c r="F11" s="267"/>
      <c r="G11" s="267"/>
      <c r="H11" s="268" t="e">
        <f>AVERAGE(E11:G11)</f>
        <v>#DIV/0!</v>
      </c>
      <c r="I11" s="265">
        <v>12000</v>
      </c>
      <c r="J11" s="238"/>
      <c r="K11" s="238"/>
      <c r="L11" s="238"/>
    </row>
    <row r="12" spans="1:12" x14ac:dyDescent="0.25">
      <c r="A12" s="238"/>
      <c r="B12" s="269" t="s">
        <v>184</v>
      </c>
      <c r="C12" s="266" t="s">
        <v>345</v>
      </c>
      <c r="D12" s="260" t="s">
        <v>344</v>
      </c>
      <c r="E12" s="267"/>
      <c r="F12" s="267"/>
      <c r="G12" s="267"/>
      <c r="H12" s="268" t="e">
        <f>AVERAGE(E12:G12)</f>
        <v>#DIV/0!</v>
      </c>
      <c r="I12" s="265">
        <v>140000</v>
      </c>
      <c r="J12" s="238"/>
      <c r="K12" s="238"/>
      <c r="L12" s="238"/>
    </row>
    <row r="13" spans="1:12" x14ac:dyDescent="0.25">
      <c r="A13" s="238"/>
      <c r="B13" s="264" t="s">
        <v>192</v>
      </c>
      <c r="C13" s="266" t="s">
        <v>346</v>
      </c>
      <c r="D13" s="260" t="s">
        <v>347</v>
      </c>
      <c r="E13" s="267"/>
      <c r="F13" s="267"/>
      <c r="G13" s="267"/>
      <c r="H13" s="270" t="s">
        <v>528</v>
      </c>
      <c r="I13" s="265">
        <v>8000</v>
      </c>
      <c r="J13" s="238"/>
      <c r="K13" s="238"/>
      <c r="L13" s="238"/>
    </row>
    <row r="14" spans="1:12" x14ac:dyDescent="0.25">
      <c r="A14" s="238"/>
      <c r="B14" s="264" t="s">
        <v>194</v>
      </c>
      <c r="C14" s="259" t="s">
        <v>348</v>
      </c>
      <c r="D14" s="260" t="s">
        <v>344</v>
      </c>
      <c r="E14" s="267"/>
      <c r="F14" s="267"/>
      <c r="G14" s="267"/>
      <c r="H14" s="268" t="e">
        <f t="shared" ref="H14:H15" si="0">AVERAGE(E14:G14)</f>
        <v>#DIV/0!</v>
      </c>
      <c r="I14" s="265"/>
      <c r="J14" s="238"/>
      <c r="K14" s="238"/>
      <c r="L14" s="238"/>
    </row>
    <row r="15" spans="1:12" x14ac:dyDescent="0.25">
      <c r="A15" s="238"/>
      <c r="B15" s="264" t="s">
        <v>204</v>
      </c>
      <c r="C15" s="271" t="s">
        <v>566</v>
      </c>
      <c r="D15" s="272" t="s">
        <v>97</v>
      </c>
      <c r="E15" s="267"/>
      <c r="F15" s="267"/>
      <c r="G15" s="267"/>
      <c r="H15" s="268" t="e">
        <f t="shared" si="0"/>
        <v>#DIV/0!</v>
      </c>
      <c r="I15" s="265">
        <v>7000</v>
      </c>
      <c r="J15" s="238"/>
      <c r="K15" s="238"/>
      <c r="L15" s="238"/>
    </row>
    <row r="16" spans="1:12" x14ac:dyDescent="0.25">
      <c r="A16" s="238"/>
      <c r="B16" s="264" t="s">
        <v>206</v>
      </c>
      <c r="C16" s="259" t="s">
        <v>349</v>
      </c>
      <c r="D16" s="260" t="s">
        <v>71</v>
      </c>
      <c r="E16" s="273" t="e">
        <f>(C14/C12)*100</f>
        <v>#VALUE!</v>
      </c>
      <c r="F16" s="273" t="e">
        <f t="shared" ref="F16:G16" si="1">(D14/D12)*100</f>
        <v>#VALUE!</v>
      </c>
      <c r="G16" s="273" t="e">
        <f t="shared" si="1"/>
        <v>#DIV/0!</v>
      </c>
      <c r="H16" s="268" t="e">
        <f>(H14/H12)*100</f>
        <v>#DIV/0!</v>
      </c>
      <c r="I16" s="274">
        <f t="shared" ref="I16" si="2">(I15/I12)*100</f>
        <v>5</v>
      </c>
      <c r="J16" s="238"/>
      <c r="K16" s="238"/>
      <c r="L16" s="238"/>
    </row>
    <row r="17" spans="1:12" ht="30" x14ac:dyDescent="0.25">
      <c r="A17" s="238"/>
      <c r="B17" s="262" t="s">
        <v>350</v>
      </c>
      <c r="C17" s="263" t="s">
        <v>554</v>
      </c>
      <c r="D17" s="377"/>
      <c r="E17" s="249"/>
      <c r="F17" s="249"/>
      <c r="G17" s="249"/>
      <c r="H17" s="378"/>
      <c r="I17" s="275"/>
      <c r="J17" s="238"/>
      <c r="K17" s="238"/>
      <c r="L17" s="238"/>
    </row>
    <row r="18" spans="1:12" x14ac:dyDescent="0.25">
      <c r="A18" s="238"/>
      <c r="B18" s="264" t="s">
        <v>191</v>
      </c>
      <c r="C18" s="259" t="s">
        <v>532</v>
      </c>
      <c r="D18" s="258"/>
      <c r="E18" s="395" t="s">
        <v>537</v>
      </c>
      <c r="F18" s="409"/>
      <c r="G18" s="409"/>
      <c r="H18" s="410"/>
      <c r="I18" s="265" t="s">
        <v>343</v>
      </c>
      <c r="J18" s="238"/>
      <c r="K18" s="238"/>
      <c r="L18" s="238"/>
    </row>
    <row r="19" spans="1:12" x14ac:dyDescent="0.25">
      <c r="A19" s="238"/>
      <c r="B19" s="264" t="s">
        <v>182</v>
      </c>
      <c r="C19" s="266" t="s">
        <v>193</v>
      </c>
      <c r="D19" s="260" t="s">
        <v>344</v>
      </c>
      <c r="E19" s="267"/>
      <c r="F19" s="267"/>
      <c r="G19" s="267"/>
      <c r="H19" s="268" t="e">
        <f>AVERAGE(E19:G19)</f>
        <v>#DIV/0!</v>
      </c>
      <c r="I19" s="265"/>
      <c r="J19" s="238"/>
      <c r="K19" s="238"/>
      <c r="L19" s="238"/>
    </row>
    <row r="20" spans="1:12" x14ac:dyDescent="0.25">
      <c r="A20" s="238"/>
      <c r="B20" s="264" t="s">
        <v>184</v>
      </c>
      <c r="C20" s="266" t="s">
        <v>345</v>
      </c>
      <c r="D20" s="260" t="s">
        <v>344</v>
      </c>
      <c r="E20" s="267"/>
      <c r="F20" s="267"/>
      <c r="G20" s="267"/>
      <c r="H20" s="268" t="e">
        <f>AVERAGE(E20:G20)</f>
        <v>#DIV/0!</v>
      </c>
      <c r="I20" s="265"/>
      <c r="J20" s="238"/>
      <c r="K20" s="238"/>
      <c r="L20" s="238"/>
    </row>
    <row r="21" spans="1:12" x14ac:dyDescent="0.25">
      <c r="A21" s="238"/>
      <c r="B21" s="264" t="s">
        <v>192</v>
      </c>
      <c r="C21" s="266" t="s">
        <v>346</v>
      </c>
      <c r="D21" s="260" t="s">
        <v>347</v>
      </c>
      <c r="E21" s="267"/>
      <c r="F21" s="267"/>
      <c r="G21" s="267"/>
      <c r="H21" s="270" t="s">
        <v>528</v>
      </c>
      <c r="I21" s="265"/>
      <c r="J21" s="238"/>
      <c r="K21" s="238"/>
      <c r="L21" s="238"/>
    </row>
    <row r="22" spans="1:12" x14ac:dyDescent="0.25">
      <c r="A22" s="238"/>
      <c r="B22" s="264" t="s">
        <v>194</v>
      </c>
      <c r="C22" s="259" t="s">
        <v>348</v>
      </c>
      <c r="D22" s="260" t="s">
        <v>344</v>
      </c>
      <c r="E22" s="267"/>
      <c r="F22" s="267"/>
      <c r="G22" s="267"/>
      <c r="H22" s="268" t="e">
        <f t="shared" ref="H22:H23" si="3">AVERAGE(E22:G22)</f>
        <v>#DIV/0!</v>
      </c>
      <c r="I22" s="265">
        <v>3333</v>
      </c>
      <c r="J22" s="238"/>
      <c r="K22" s="238"/>
      <c r="L22" s="238"/>
    </row>
    <row r="23" spans="1:12" x14ac:dyDescent="0.25">
      <c r="A23" s="238"/>
      <c r="B23" s="264" t="s">
        <v>204</v>
      </c>
      <c r="C23" s="277" t="s">
        <v>68</v>
      </c>
      <c r="D23" s="278" t="s">
        <v>97</v>
      </c>
      <c r="E23" s="267"/>
      <c r="F23" s="267"/>
      <c r="G23" s="267"/>
      <c r="H23" s="268" t="e">
        <f t="shared" si="3"/>
        <v>#DIV/0!</v>
      </c>
      <c r="I23" s="265"/>
      <c r="J23" s="238"/>
      <c r="K23" s="238"/>
      <c r="L23" s="238"/>
    </row>
    <row r="24" spans="1:12" x14ac:dyDescent="0.25">
      <c r="A24" s="238"/>
      <c r="B24" s="260" t="s">
        <v>206</v>
      </c>
      <c r="C24" s="259" t="s">
        <v>349</v>
      </c>
      <c r="D24" s="260" t="s">
        <v>71</v>
      </c>
      <c r="E24" s="273" t="e">
        <f>(C22/C20)*100</f>
        <v>#VALUE!</v>
      </c>
      <c r="F24" s="273" t="e">
        <f t="shared" ref="F24" si="4">(D22/D20)*100</f>
        <v>#VALUE!</v>
      </c>
      <c r="G24" s="273" t="e">
        <f t="shared" ref="G24" si="5">(E22/E20)*100</f>
        <v>#DIV/0!</v>
      </c>
      <c r="H24" s="268" t="e">
        <f>(H22/H20)*100</f>
        <v>#DIV/0!</v>
      </c>
      <c r="I24" s="280" t="e">
        <f>(#REF!/I20)*100</f>
        <v>#REF!</v>
      </c>
      <c r="J24" s="238"/>
      <c r="K24" s="281"/>
      <c r="L24" s="238"/>
    </row>
    <row r="25" spans="1:12" x14ac:dyDescent="0.25">
      <c r="A25" s="238"/>
      <c r="B25" s="262" t="s">
        <v>351</v>
      </c>
      <c r="C25" s="263" t="s">
        <v>352</v>
      </c>
      <c r="D25" s="377"/>
      <c r="E25" s="530"/>
      <c r="F25" s="531"/>
      <c r="G25" s="531"/>
      <c r="H25" s="532"/>
      <c r="I25" s="283"/>
      <c r="J25" s="240"/>
      <c r="K25" s="240"/>
      <c r="L25" s="240"/>
    </row>
    <row r="26" spans="1:12" x14ac:dyDescent="0.25">
      <c r="A26" s="238"/>
      <c r="B26" s="264" t="s">
        <v>191</v>
      </c>
      <c r="C26" s="259" t="s">
        <v>532</v>
      </c>
      <c r="D26" s="258"/>
      <c r="E26" s="412" t="s">
        <v>538</v>
      </c>
      <c r="F26" s="413"/>
      <c r="G26" s="413"/>
      <c r="H26" s="414"/>
      <c r="I26" s="280" t="s">
        <v>343</v>
      </c>
      <c r="J26" s="238"/>
      <c r="K26" s="238"/>
      <c r="L26" s="238"/>
    </row>
    <row r="27" spans="1:12" x14ac:dyDescent="0.25">
      <c r="A27" s="238"/>
      <c r="B27" s="264" t="s">
        <v>182</v>
      </c>
      <c r="C27" s="266" t="s">
        <v>193</v>
      </c>
      <c r="D27" s="260" t="s">
        <v>344</v>
      </c>
      <c r="E27" s="267"/>
      <c r="F27" s="267"/>
      <c r="G27" s="267"/>
      <c r="H27" s="268" t="e">
        <f>AVERAGE(E27:G27)</f>
        <v>#DIV/0!</v>
      </c>
      <c r="I27" s="265"/>
      <c r="J27" s="238"/>
      <c r="K27" s="238"/>
      <c r="L27" s="238"/>
    </row>
    <row r="28" spans="1:12" x14ac:dyDescent="0.25">
      <c r="A28" s="238"/>
      <c r="B28" s="264" t="s">
        <v>184</v>
      </c>
      <c r="C28" s="266" t="s">
        <v>345</v>
      </c>
      <c r="D28" s="260" t="s">
        <v>344</v>
      </c>
      <c r="E28" s="267"/>
      <c r="F28" s="267"/>
      <c r="G28" s="267"/>
      <c r="H28" s="268" t="e">
        <f>AVERAGE(E28:G28)</f>
        <v>#DIV/0!</v>
      </c>
      <c r="I28" s="265"/>
      <c r="J28" s="238"/>
      <c r="K28" s="238"/>
      <c r="L28" s="238"/>
    </row>
    <row r="29" spans="1:12" x14ac:dyDescent="0.25">
      <c r="A29" s="238"/>
      <c r="B29" s="264" t="s">
        <v>192</v>
      </c>
      <c r="C29" s="266" t="s">
        <v>346</v>
      </c>
      <c r="D29" s="260" t="s">
        <v>347</v>
      </c>
      <c r="E29" s="267"/>
      <c r="F29" s="267"/>
      <c r="G29" s="267"/>
      <c r="H29" s="270" t="s">
        <v>528</v>
      </c>
      <c r="I29" s="285" t="e">
        <f>(I28/I27)*100</f>
        <v>#DIV/0!</v>
      </c>
      <c r="J29" s="238"/>
      <c r="K29" s="238"/>
      <c r="L29" s="238"/>
    </row>
    <row r="30" spans="1:12" x14ac:dyDescent="0.25">
      <c r="A30" s="238"/>
      <c r="B30" s="264" t="s">
        <v>194</v>
      </c>
      <c r="C30" s="259" t="s">
        <v>348</v>
      </c>
      <c r="D30" s="260" t="s">
        <v>344</v>
      </c>
      <c r="E30" s="267"/>
      <c r="F30" s="267"/>
      <c r="G30" s="267"/>
      <c r="H30" s="268" t="e">
        <f t="shared" ref="H30:H31" si="6">AVERAGE(E30:G30)</f>
        <v>#DIV/0!</v>
      </c>
      <c r="I30" s="286"/>
      <c r="J30" s="238"/>
      <c r="K30" s="238"/>
      <c r="L30" s="238"/>
    </row>
    <row r="31" spans="1:12" x14ac:dyDescent="0.25">
      <c r="A31" s="238"/>
      <c r="B31" s="264" t="s">
        <v>204</v>
      </c>
      <c r="C31" s="277" t="s">
        <v>68</v>
      </c>
      <c r="D31" s="278" t="s">
        <v>97</v>
      </c>
      <c r="E31" s="267"/>
      <c r="F31" s="267"/>
      <c r="G31" s="267"/>
      <c r="H31" s="268" t="e">
        <f t="shared" si="6"/>
        <v>#DIV/0!</v>
      </c>
      <c r="I31" s="286"/>
      <c r="J31" s="238"/>
      <c r="K31" s="238"/>
      <c r="L31" s="238"/>
    </row>
    <row r="32" spans="1:12" x14ac:dyDescent="0.25">
      <c r="A32" s="238"/>
      <c r="B32" s="260" t="s">
        <v>206</v>
      </c>
      <c r="C32" s="259" t="s">
        <v>349</v>
      </c>
      <c r="D32" s="260" t="s">
        <v>71</v>
      </c>
      <c r="E32" s="273" t="e">
        <f>(C30/C28)*100</f>
        <v>#VALUE!</v>
      </c>
      <c r="F32" s="273" t="e">
        <f t="shared" ref="F32" si="7">(D30/D28)*100</f>
        <v>#VALUE!</v>
      </c>
      <c r="G32" s="273" t="e">
        <f t="shared" ref="G32" si="8">(E30/E28)*100</f>
        <v>#DIV/0!</v>
      </c>
      <c r="H32" s="268" t="e">
        <f>(H30/H28)*100</f>
        <v>#DIV/0!</v>
      </c>
      <c r="I32" s="286"/>
      <c r="J32" s="238"/>
      <c r="K32" s="238"/>
      <c r="L32" s="238"/>
    </row>
    <row r="33" spans="1:12" x14ac:dyDescent="0.25">
      <c r="A33" s="238"/>
      <c r="B33" s="262" t="s">
        <v>353</v>
      </c>
      <c r="C33" s="263" t="s">
        <v>354</v>
      </c>
      <c r="D33" s="377"/>
      <c r="E33" s="530"/>
      <c r="F33" s="531"/>
      <c r="G33" s="531"/>
      <c r="H33" s="532"/>
      <c r="I33" s="283"/>
      <c r="J33" s="238"/>
      <c r="K33" s="238"/>
      <c r="L33" s="238"/>
    </row>
    <row r="34" spans="1:12" x14ac:dyDescent="0.25">
      <c r="A34" s="238"/>
      <c r="B34" s="264" t="s">
        <v>191</v>
      </c>
      <c r="C34" s="259" t="s">
        <v>532</v>
      </c>
      <c r="D34" s="258"/>
      <c r="E34" s="415" t="s">
        <v>539</v>
      </c>
      <c r="F34" s="416"/>
      <c r="G34" s="416"/>
      <c r="H34" s="417"/>
      <c r="I34" s="265"/>
      <c r="J34" s="238"/>
      <c r="K34" s="238"/>
      <c r="L34" s="238"/>
    </row>
    <row r="35" spans="1:12" x14ac:dyDescent="0.25">
      <c r="A35" s="238"/>
      <c r="B35" s="264" t="s">
        <v>182</v>
      </c>
      <c r="C35" s="266" t="s">
        <v>193</v>
      </c>
      <c r="D35" s="260" t="s">
        <v>344</v>
      </c>
      <c r="E35" s="267"/>
      <c r="F35" s="267"/>
      <c r="G35" s="267"/>
      <c r="H35" s="268" t="e">
        <f>AVERAGE(E35:G35)</f>
        <v>#DIV/0!</v>
      </c>
      <c r="I35" s="265"/>
      <c r="J35" s="238"/>
      <c r="K35" s="238"/>
      <c r="L35" s="238"/>
    </row>
    <row r="36" spans="1:12" x14ac:dyDescent="0.25">
      <c r="A36" s="238"/>
      <c r="B36" s="264" t="s">
        <v>184</v>
      </c>
      <c r="C36" s="266" t="s">
        <v>345</v>
      </c>
      <c r="D36" s="260" t="s">
        <v>344</v>
      </c>
      <c r="E36" s="267"/>
      <c r="F36" s="267"/>
      <c r="G36" s="267"/>
      <c r="H36" s="268" t="e">
        <f>AVERAGE(E36:G36)</f>
        <v>#DIV/0!</v>
      </c>
      <c r="I36" s="265"/>
      <c r="J36" s="238"/>
      <c r="K36" s="238"/>
      <c r="L36" s="238"/>
    </row>
    <row r="37" spans="1:12" x14ac:dyDescent="0.25">
      <c r="A37" s="238"/>
      <c r="B37" s="264" t="s">
        <v>192</v>
      </c>
      <c r="C37" s="266" t="s">
        <v>346</v>
      </c>
      <c r="D37" s="260" t="s">
        <v>347</v>
      </c>
      <c r="E37" s="267"/>
      <c r="F37" s="267"/>
      <c r="G37" s="267"/>
      <c r="H37" s="270" t="s">
        <v>528</v>
      </c>
      <c r="I37" s="285" t="e">
        <f>(I36/I35)*100</f>
        <v>#DIV/0!</v>
      </c>
      <c r="J37" s="238"/>
      <c r="K37" s="238"/>
      <c r="L37" s="238"/>
    </row>
    <row r="38" spans="1:12" x14ac:dyDescent="0.25">
      <c r="A38" s="238"/>
      <c r="B38" s="264" t="s">
        <v>194</v>
      </c>
      <c r="C38" s="259" t="s">
        <v>348</v>
      </c>
      <c r="D38" s="260" t="s">
        <v>344</v>
      </c>
      <c r="E38" s="267"/>
      <c r="F38" s="267"/>
      <c r="G38" s="267"/>
      <c r="H38" s="268" t="e">
        <f t="shared" ref="H38:H39" si="9">AVERAGE(E38:G38)</f>
        <v>#DIV/0!</v>
      </c>
      <c r="I38" s="286"/>
      <c r="J38" s="238"/>
      <c r="K38" s="238"/>
      <c r="L38" s="238"/>
    </row>
    <row r="39" spans="1:12" x14ac:dyDescent="0.25">
      <c r="A39" s="238"/>
      <c r="B39" s="264" t="s">
        <v>204</v>
      </c>
      <c r="C39" s="277" t="s">
        <v>68</v>
      </c>
      <c r="D39" s="278" t="s">
        <v>97</v>
      </c>
      <c r="E39" s="267"/>
      <c r="F39" s="267"/>
      <c r="G39" s="267"/>
      <c r="H39" s="268" t="e">
        <f t="shared" si="9"/>
        <v>#DIV/0!</v>
      </c>
      <c r="I39" s="286"/>
      <c r="J39" s="238"/>
      <c r="K39" s="238"/>
      <c r="L39" s="238"/>
    </row>
    <row r="40" spans="1:12" x14ac:dyDescent="0.25">
      <c r="A40" s="238"/>
      <c r="B40" s="260" t="s">
        <v>206</v>
      </c>
      <c r="C40" s="259" t="s">
        <v>349</v>
      </c>
      <c r="D40" s="260" t="s">
        <v>71</v>
      </c>
      <c r="E40" s="273" t="e">
        <f>(C38/C36)*100</f>
        <v>#VALUE!</v>
      </c>
      <c r="F40" s="273" t="e">
        <f t="shared" ref="F40" si="10">(D38/D36)*100</f>
        <v>#VALUE!</v>
      </c>
      <c r="G40" s="273" t="e">
        <f t="shared" ref="G40" si="11">(E38/E36)*100</f>
        <v>#DIV/0!</v>
      </c>
      <c r="H40" s="268" t="e">
        <f>(H38/H36)*100</f>
        <v>#DIV/0!</v>
      </c>
      <c r="I40" s="286"/>
      <c r="J40" s="238"/>
      <c r="K40" s="238"/>
      <c r="L40" s="238"/>
    </row>
    <row r="41" spans="1:12" ht="30" x14ac:dyDescent="0.25">
      <c r="A41" s="238"/>
      <c r="B41" s="262" t="s">
        <v>355</v>
      </c>
      <c r="C41" s="263" t="s">
        <v>358</v>
      </c>
      <c r="D41" s="377"/>
      <c r="E41" s="249"/>
      <c r="F41" s="249"/>
      <c r="G41" s="249"/>
      <c r="H41" s="377"/>
      <c r="I41" s="287"/>
      <c r="J41" s="238"/>
      <c r="K41" s="238"/>
      <c r="L41" s="238"/>
    </row>
    <row r="42" spans="1:12" ht="16.5" customHeight="1" x14ac:dyDescent="0.25">
      <c r="A42" s="238"/>
      <c r="B42" s="264" t="s">
        <v>191</v>
      </c>
      <c r="C42" s="259" t="s">
        <v>532</v>
      </c>
      <c r="D42" s="258"/>
      <c r="E42" s="418" t="s">
        <v>313</v>
      </c>
      <c r="F42" s="419"/>
      <c r="G42" s="419"/>
      <c r="H42" s="420"/>
      <c r="I42" s="265"/>
      <c r="J42" s="238"/>
      <c r="K42" s="238"/>
    </row>
    <row r="43" spans="1:12" x14ac:dyDescent="0.25">
      <c r="A43" s="238"/>
      <c r="B43" s="264" t="s">
        <v>182</v>
      </c>
      <c r="C43" s="266" t="s">
        <v>193</v>
      </c>
      <c r="D43" s="260" t="s">
        <v>344</v>
      </c>
      <c r="E43" s="267"/>
      <c r="F43" s="267"/>
      <c r="G43" s="267"/>
      <c r="H43" s="268" t="e">
        <f>AVERAGE(E43:G43)</f>
        <v>#DIV/0!</v>
      </c>
      <c r="I43" s="265"/>
      <c r="J43" s="238"/>
      <c r="K43" s="238"/>
      <c r="L43" s="238"/>
    </row>
    <row r="44" spans="1:12" x14ac:dyDescent="0.25">
      <c r="A44" s="238"/>
      <c r="B44" s="264" t="s">
        <v>184</v>
      </c>
      <c r="C44" s="266" t="s">
        <v>345</v>
      </c>
      <c r="D44" s="260" t="s">
        <v>344</v>
      </c>
      <c r="E44" s="267"/>
      <c r="F44" s="267"/>
      <c r="G44" s="267"/>
      <c r="H44" s="268" t="e">
        <f>AVERAGE(E44:G44)</f>
        <v>#DIV/0!</v>
      </c>
      <c r="I44" s="265"/>
      <c r="J44" s="238"/>
      <c r="K44" s="238"/>
      <c r="L44" s="238"/>
    </row>
    <row r="45" spans="1:12" x14ac:dyDescent="0.25">
      <c r="A45" s="238"/>
      <c r="B45" s="264" t="s">
        <v>192</v>
      </c>
      <c r="C45" s="266" t="s">
        <v>346</v>
      </c>
      <c r="D45" s="260" t="s">
        <v>347</v>
      </c>
      <c r="E45" s="267"/>
      <c r="F45" s="267"/>
      <c r="G45" s="267"/>
      <c r="H45" s="270" t="s">
        <v>528</v>
      </c>
      <c r="I45" s="285" t="e">
        <f>(I44/I43)*100</f>
        <v>#DIV/0!</v>
      </c>
      <c r="J45" s="238"/>
      <c r="K45" s="238"/>
      <c r="L45" s="238"/>
    </row>
    <row r="46" spans="1:12" x14ac:dyDescent="0.25">
      <c r="A46" s="238"/>
      <c r="B46" s="264" t="s">
        <v>194</v>
      </c>
      <c r="C46" s="259" t="s">
        <v>348</v>
      </c>
      <c r="D46" s="260" t="s">
        <v>344</v>
      </c>
      <c r="E46" s="267"/>
      <c r="F46" s="267"/>
      <c r="G46" s="267"/>
      <c r="H46" s="268" t="e">
        <f t="shared" ref="H46:H47" si="12">AVERAGE(E46:G46)</f>
        <v>#DIV/0!</v>
      </c>
      <c r="I46" s="286"/>
      <c r="J46" s="238"/>
      <c r="K46" s="238"/>
      <c r="L46" s="238"/>
    </row>
    <row r="47" spans="1:12" x14ac:dyDescent="0.25">
      <c r="A47" s="238"/>
      <c r="B47" s="264" t="s">
        <v>204</v>
      </c>
      <c r="C47" s="277" t="s">
        <v>68</v>
      </c>
      <c r="D47" s="278" t="s">
        <v>97</v>
      </c>
      <c r="E47" s="267"/>
      <c r="F47" s="267"/>
      <c r="G47" s="267"/>
      <c r="H47" s="268" t="e">
        <f t="shared" si="12"/>
        <v>#DIV/0!</v>
      </c>
      <c r="I47" s="286"/>
      <c r="J47" s="238"/>
      <c r="K47" s="238"/>
      <c r="L47" s="238"/>
    </row>
    <row r="48" spans="1:12" x14ac:dyDescent="0.25">
      <c r="A48" s="238"/>
      <c r="B48" s="260" t="s">
        <v>206</v>
      </c>
      <c r="C48" s="259" t="s">
        <v>349</v>
      </c>
      <c r="D48" s="260" t="s">
        <v>71</v>
      </c>
      <c r="E48" s="273" t="e">
        <f>(C46/C44)*100</f>
        <v>#VALUE!</v>
      </c>
      <c r="F48" s="273" t="e">
        <f t="shared" ref="F48" si="13">(D46/D44)*100</f>
        <v>#VALUE!</v>
      </c>
      <c r="G48" s="273" t="e">
        <f t="shared" ref="G48" si="14">(E46/E44)*100</f>
        <v>#DIV/0!</v>
      </c>
      <c r="H48" s="268" t="e">
        <f>(H46/H44)*100</f>
        <v>#DIV/0!</v>
      </c>
      <c r="I48" s="286"/>
      <c r="J48" s="238"/>
      <c r="K48" s="238"/>
      <c r="L48" s="238"/>
    </row>
    <row r="49" spans="1:12" ht="30" x14ac:dyDescent="0.25">
      <c r="A49" s="238"/>
      <c r="B49" s="262" t="s">
        <v>357</v>
      </c>
      <c r="C49" s="263" t="s">
        <v>356</v>
      </c>
      <c r="D49" s="377"/>
      <c r="E49" s="249"/>
      <c r="F49" s="249"/>
      <c r="G49" s="249"/>
      <c r="H49" s="378"/>
      <c r="I49" s="275"/>
      <c r="J49" s="238"/>
      <c r="K49" s="238"/>
      <c r="L49" s="238"/>
    </row>
    <row r="50" spans="1:12" x14ac:dyDescent="0.25">
      <c r="A50" s="238"/>
      <c r="B50" s="264" t="s">
        <v>191</v>
      </c>
      <c r="C50" s="259" t="s">
        <v>532</v>
      </c>
      <c r="D50" s="258"/>
      <c r="E50" s="418" t="s">
        <v>315</v>
      </c>
      <c r="F50" s="419"/>
      <c r="G50" s="419"/>
      <c r="H50" s="420"/>
      <c r="I50" s="265"/>
      <c r="J50" s="238"/>
      <c r="K50" s="238"/>
      <c r="L50" s="238"/>
    </row>
    <row r="51" spans="1:12" x14ac:dyDescent="0.25">
      <c r="A51" s="238"/>
      <c r="B51" s="264" t="s">
        <v>182</v>
      </c>
      <c r="C51" s="266" t="s">
        <v>193</v>
      </c>
      <c r="D51" s="260" t="s">
        <v>344</v>
      </c>
      <c r="E51" s="267"/>
      <c r="F51" s="267"/>
      <c r="G51" s="267"/>
      <c r="H51" s="268" t="e">
        <f>AVERAGE(E51:G51)</f>
        <v>#DIV/0!</v>
      </c>
      <c r="I51" s="265"/>
      <c r="J51" s="238"/>
      <c r="K51" s="238"/>
      <c r="L51" s="238"/>
    </row>
    <row r="52" spans="1:12" x14ac:dyDescent="0.25">
      <c r="A52" s="238"/>
      <c r="B52" s="264" t="s">
        <v>184</v>
      </c>
      <c r="C52" s="266" t="s">
        <v>345</v>
      </c>
      <c r="D52" s="260" t="s">
        <v>344</v>
      </c>
      <c r="E52" s="267"/>
      <c r="F52" s="267"/>
      <c r="G52" s="267"/>
      <c r="H52" s="268" t="e">
        <f>AVERAGE(E52:G52)</f>
        <v>#DIV/0!</v>
      </c>
      <c r="I52" s="265"/>
      <c r="J52" s="238"/>
      <c r="K52" s="238"/>
      <c r="L52" s="238"/>
    </row>
    <row r="53" spans="1:12" x14ac:dyDescent="0.25">
      <c r="A53" s="238"/>
      <c r="B53" s="264" t="s">
        <v>192</v>
      </c>
      <c r="C53" s="266" t="s">
        <v>346</v>
      </c>
      <c r="D53" s="260" t="s">
        <v>347</v>
      </c>
      <c r="E53" s="267"/>
      <c r="F53" s="267"/>
      <c r="G53" s="267"/>
      <c r="H53" s="270" t="s">
        <v>528</v>
      </c>
      <c r="I53" s="285" t="e">
        <f>(I52/I51)*100</f>
        <v>#DIV/0!</v>
      </c>
      <c r="J53" s="238"/>
      <c r="K53" s="238"/>
      <c r="L53" s="238"/>
    </row>
    <row r="54" spans="1:12" x14ac:dyDescent="0.25">
      <c r="A54" s="238"/>
      <c r="B54" s="264" t="s">
        <v>194</v>
      </c>
      <c r="C54" s="259" t="s">
        <v>348</v>
      </c>
      <c r="D54" s="260" t="s">
        <v>344</v>
      </c>
      <c r="E54" s="267"/>
      <c r="F54" s="267"/>
      <c r="G54" s="267"/>
      <c r="H54" s="268" t="e">
        <f t="shared" ref="H54:H55" si="15">AVERAGE(E54:G54)</f>
        <v>#DIV/0!</v>
      </c>
      <c r="I54" s="286"/>
      <c r="J54" s="238"/>
      <c r="K54" s="238"/>
      <c r="L54" s="238"/>
    </row>
    <row r="55" spans="1:12" x14ac:dyDescent="0.25">
      <c r="A55" s="238"/>
      <c r="B55" s="264" t="s">
        <v>204</v>
      </c>
      <c r="C55" s="277" t="s">
        <v>68</v>
      </c>
      <c r="D55" s="278" t="s">
        <v>97</v>
      </c>
      <c r="E55" s="267"/>
      <c r="F55" s="267"/>
      <c r="G55" s="267"/>
      <c r="H55" s="268" t="e">
        <f t="shared" si="15"/>
        <v>#DIV/0!</v>
      </c>
      <c r="I55" s="286"/>
      <c r="J55" s="238"/>
      <c r="K55" s="238"/>
      <c r="L55" s="238"/>
    </row>
    <row r="56" spans="1:12" x14ac:dyDescent="0.25">
      <c r="A56" s="238"/>
      <c r="B56" s="260" t="s">
        <v>206</v>
      </c>
      <c r="C56" s="259" t="s">
        <v>349</v>
      </c>
      <c r="D56" s="260" t="s">
        <v>71</v>
      </c>
      <c r="E56" s="273" t="e">
        <f>(C54/C52)*100</f>
        <v>#VALUE!</v>
      </c>
      <c r="F56" s="273" t="e">
        <f t="shared" ref="F56" si="16">(D54/D52)*100</f>
        <v>#VALUE!</v>
      </c>
      <c r="G56" s="273" t="e">
        <f t="shared" ref="G56" si="17">(E54/E52)*100</f>
        <v>#DIV/0!</v>
      </c>
      <c r="H56" s="268" t="e">
        <f>(H54/H52)*100</f>
        <v>#DIV/0!</v>
      </c>
      <c r="I56" s="286"/>
      <c r="J56" s="238"/>
      <c r="K56" s="238"/>
      <c r="L56" s="238"/>
    </row>
    <row r="57" spans="1:12" ht="30" x14ac:dyDescent="0.25">
      <c r="A57" s="238"/>
      <c r="B57" s="262" t="s">
        <v>359</v>
      </c>
      <c r="C57" s="263" t="s">
        <v>360</v>
      </c>
      <c r="D57" s="377"/>
      <c r="E57" s="249"/>
      <c r="F57" s="249"/>
      <c r="G57" s="249"/>
      <c r="H57" s="377"/>
      <c r="I57" s="287"/>
      <c r="J57" s="238"/>
      <c r="K57" s="238"/>
      <c r="L57" s="238"/>
    </row>
    <row r="58" spans="1:12" x14ac:dyDescent="0.25">
      <c r="A58" s="238"/>
      <c r="B58" s="264" t="s">
        <v>191</v>
      </c>
      <c r="C58" s="259" t="s">
        <v>532</v>
      </c>
      <c r="D58" s="258"/>
      <c r="E58" s="418" t="s">
        <v>540</v>
      </c>
      <c r="F58" s="419"/>
      <c r="G58" s="419"/>
      <c r="H58" s="420"/>
      <c r="I58" s="265"/>
      <c r="J58" s="238"/>
      <c r="K58" s="238"/>
      <c r="L58" s="238"/>
    </row>
    <row r="59" spans="1:12" x14ac:dyDescent="0.25">
      <c r="A59" s="238"/>
      <c r="B59" s="264" t="s">
        <v>182</v>
      </c>
      <c r="C59" s="266" t="s">
        <v>193</v>
      </c>
      <c r="D59" s="260" t="s">
        <v>344</v>
      </c>
      <c r="E59" s="267"/>
      <c r="F59" s="267"/>
      <c r="G59" s="267"/>
      <c r="H59" s="268" t="e">
        <f>AVERAGE(E59:G59)</f>
        <v>#DIV/0!</v>
      </c>
      <c r="I59" s="265"/>
      <c r="J59" s="238"/>
      <c r="K59" s="238"/>
      <c r="L59" s="238"/>
    </row>
    <row r="60" spans="1:12" x14ac:dyDescent="0.25">
      <c r="A60" s="238"/>
      <c r="B60" s="264" t="s">
        <v>184</v>
      </c>
      <c r="C60" s="266" t="s">
        <v>345</v>
      </c>
      <c r="D60" s="260" t="s">
        <v>344</v>
      </c>
      <c r="E60" s="267"/>
      <c r="F60" s="267"/>
      <c r="G60" s="267"/>
      <c r="H60" s="268" t="e">
        <f>AVERAGE(E60:G60)</f>
        <v>#DIV/0!</v>
      </c>
      <c r="I60" s="288"/>
      <c r="J60" s="238"/>
      <c r="K60" s="238"/>
      <c r="L60" s="238"/>
    </row>
    <row r="61" spans="1:12" x14ac:dyDescent="0.25">
      <c r="A61" s="238"/>
      <c r="B61" s="264" t="s">
        <v>192</v>
      </c>
      <c r="C61" s="266" t="s">
        <v>346</v>
      </c>
      <c r="D61" s="260" t="s">
        <v>347</v>
      </c>
      <c r="E61" s="267"/>
      <c r="F61" s="267"/>
      <c r="G61" s="267"/>
      <c r="H61" s="270" t="s">
        <v>528</v>
      </c>
      <c r="I61" s="288"/>
      <c r="J61" s="238"/>
      <c r="K61" s="238"/>
      <c r="L61" s="238"/>
    </row>
    <row r="62" spans="1:12" x14ac:dyDescent="0.25">
      <c r="A62" s="238"/>
      <c r="B62" s="264" t="s">
        <v>194</v>
      </c>
      <c r="C62" s="259" t="s">
        <v>348</v>
      </c>
      <c r="D62" s="260" t="s">
        <v>344</v>
      </c>
      <c r="E62" s="267"/>
      <c r="F62" s="267"/>
      <c r="G62" s="267"/>
      <c r="H62" s="268" t="e">
        <f t="shared" ref="H62:H63" si="18">AVERAGE(E62:G62)</f>
        <v>#DIV/0!</v>
      </c>
      <c r="I62" s="288"/>
      <c r="J62" s="238"/>
      <c r="K62" s="238"/>
      <c r="L62" s="238"/>
    </row>
    <row r="63" spans="1:12" x14ac:dyDescent="0.25">
      <c r="A63" s="238"/>
      <c r="B63" s="264" t="s">
        <v>204</v>
      </c>
      <c r="C63" s="277" t="s">
        <v>68</v>
      </c>
      <c r="D63" s="278" t="s">
        <v>97</v>
      </c>
      <c r="E63" s="267"/>
      <c r="F63" s="267"/>
      <c r="G63" s="267"/>
      <c r="H63" s="268" t="e">
        <f t="shared" si="18"/>
        <v>#DIV/0!</v>
      </c>
      <c r="I63" s="289"/>
      <c r="J63" s="238"/>
      <c r="K63" s="238"/>
      <c r="L63" s="238"/>
    </row>
    <row r="64" spans="1:12" x14ac:dyDescent="0.25">
      <c r="A64" s="238"/>
      <c r="B64" s="260" t="s">
        <v>206</v>
      </c>
      <c r="C64" s="259" t="s">
        <v>349</v>
      </c>
      <c r="D64" s="260" t="s">
        <v>71</v>
      </c>
      <c r="E64" s="273" t="e">
        <f>(C62/C60)*100</f>
        <v>#VALUE!</v>
      </c>
      <c r="F64" s="273" t="e">
        <f t="shared" ref="F64" si="19">(D62/D60)*100</f>
        <v>#VALUE!</v>
      </c>
      <c r="G64" s="273" t="e">
        <f t="shared" ref="G64" si="20">(E62/E60)*100</f>
        <v>#DIV/0!</v>
      </c>
      <c r="H64" s="268" t="e">
        <f>(H62/H60)*100</f>
        <v>#DIV/0!</v>
      </c>
      <c r="I64" s="285" t="e">
        <f t="shared" ref="I64" si="21">(I63/I59)*100</f>
        <v>#DIV/0!</v>
      </c>
      <c r="J64" s="238"/>
      <c r="K64" s="238"/>
      <c r="L64" s="238"/>
    </row>
    <row r="65" spans="1:12" ht="31.5" x14ac:dyDescent="0.25">
      <c r="A65" s="238"/>
      <c r="B65" s="290" t="s">
        <v>151</v>
      </c>
      <c r="C65" s="291" t="s">
        <v>361</v>
      </c>
      <c r="D65" s="381"/>
      <c r="E65" s="382"/>
      <c r="F65" s="382"/>
      <c r="G65" s="382"/>
      <c r="H65" s="381"/>
      <c r="I65" s="292"/>
      <c r="J65" s="238"/>
      <c r="K65" s="238"/>
      <c r="L65" s="238"/>
    </row>
    <row r="66" spans="1:12" ht="30" x14ac:dyDescent="0.25">
      <c r="A66" s="238"/>
      <c r="B66" s="293" t="s">
        <v>362</v>
      </c>
      <c r="C66" s="294" t="s">
        <v>363</v>
      </c>
      <c r="D66" s="261"/>
      <c r="E66" s="276"/>
      <c r="F66" s="276"/>
      <c r="G66" s="276"/>
      <c r="H66" s="261"/>
      <c r="I66" s="292"/>
      <c r="J66" s="238"/>
      <c r="K66" s="238"/>
      <c r="L66" s="238"/>
    </row>
    <row r="67" spans="1:12" ht="54" customHeight="1" x14ac:dyDescent="0.25">
      <c r="A67" s="238"/>
      <c r="B67" s="296" t="s">
        <v>56</v>
      </c>
      <c r="C67" s="332" t="s">
        <v>555</v>
      </c>
      <c r="D67" s="261" t="s">
        <v>364</v>
      </c>
      <c r="E67" s="267"/>
      <c r="F67" s="267"/>
      <c r="G67" s="267"/>
      <c r="H67" s="384">
        <f>IFERROR(AVERAGEA(E67:G67),0)</f>
        <v>0</v>
      </c>
      <c r="I67" s="292">
        <v>1100</v>
      </c>
      <c r="J67" s="240"/>
      <c r="K67" s="238"/>
      <c r="L67" s="238"/>
    </row>
    <row r="68" spans="1:12" x14ac:dyDescent="0.25">
      <c r="A68" s="238"/>
      <c r="B68" s="296" t="s">
        <v>58</v>
      </c>
      <c r="C68" s="297" t="s">
        <v>365</v>
      </c>
      <c r="D68" s="261" t="s">
        <v>366</v>
      </c>
      <c r="E68" s="267"/>
      <c r="F68" s="267"/>
      <c r="G68" s="267"/>
      <c r="H68" s="384">
        <f t="shared" ref="H68:H73" si="22">IFERROR(AVERAGEA(E68:G68),0)</f>
        <v>0</v>
      </c>
      <c r="I68" s="292"/>
      <c r="J68" s="238"/>
      <c r="K68" s="238"/>
      <c r="L68" s="238"/>
    </row>
    <row r="69" spans="1:12" ht="30" x14ac:dyDescent="0.25">
      <c r="A69" s="238"/>
      <c r="B69" s="296" t="s">
        <v>0</v>
      </c>
      <c r="C69" s="298" t="s">
        <v>556</v>
      </c>
      <c r="D69" s="261" t="s">
        <v>364</v>
      </c>
      <c r="E69" s="267"/>
      <c r="F69" s="267"/>
      <c r="G69" s="267"/>
      <c r="H69" s="384">
        <f t="shared" si="22"/>
        <v>0</v>
      </c>
      <c r="I69" s="280">
        <v>3333</v>
      </c>
      <c r="J69" s="238"/>
      <c r="K69" s="238"/>
      <c r="L69" s="238"/>
    </row>
    <row r="70" spans="1:12" x14ac:dyDescent="0.25">
      <c r="A70" s="238"/>
      <c r="B70" s="299" t="s">
        <v>61</v>
      </c>
      <c r="C70" s="266" t="s">
        <v>367</v>
      </c>
      <c r="D70" s="261" t="s">
        <v>227</v>
      </c>
      <c r="E70" s="267"/>
      <c r="F70" s="267"/>
      <c r="G70" s="267"/>
      <c r="H70" s="384">
        <f t="shared" si="22"/>
        <v>0</v>
      </c>
      <c r="I70" s="265"/>
      <c r="J70" s="238"/>
      <c r="K70" s="240"/>
      <c r="L70" s="240"/>
    </row>
    <row r="71" spans="1:12" x14ac:dyDescent="0.25">
      <c r="A71" s="238"/>
      <c r="B71" s="299" t="s">
        <v>81</v>
      </c>
      <c r="C71" s="266" t="s">
        <v>368</v>
      </c>
      <c r="D71" s="261" t="s">
        <v>369</v>
      </c>
      <c r="E71" s="267"/>
      <c r="F71" s="267"/>
      <c r="G71" s="267"/>
      <c r="H71" s="384">
        <f t="shared" si="22"/>
        <v>0</v>
      </c>
      <c r="I71" s="265"/>
      <c r="J71" s="238"/>
      <c r="K71" s="240"/>
      <c r="L71" s="240"/>
    </row>
    <row r="72" spans="1:12" x14ac:dyDescent="0.25">
      <c r="A72" s="238"/>
      <c r="B72" s="299" t="s">
        <v>86</v>
      </c>
      <c r="C72" s="266" t="s">
        <v>370</v>
      </c>
      <c r="D72" s="261" t="s">
        <v>371</v>
      </c>
      <c r="E72" s="267"/>
      <c r="F72" s="267"/>
      <c r="G72" s="267"/>
      <c r="H72" s="384">
        <f t="shared" si="22"/>
        <v>0</v>
      </c>
      <c r="I72" s="265"/>
      <c r="J72" s="238"/>
      <c r="K72" s="240"/>
      <c r="L72" s="240"/>
    </row>
    <row r="73" spans="1:12" ht="60" x14ac:dyDescent="0.25">
      <c r="A73" s="238"/>
      <c r="B73" s="299" t="s">
        <v>88</v>
      </c>
      <c r="C73" s="317" t="s">
        <v>534</v>
      </c>
      <c r="D73" s="255" t="s">
        <v>213</v>
      </c>
      <c r="E73" s="383"/>
      <c r="F73" s="383"/>
      <c r="G73" s="383"/>
      <c r="H73" s="384">
        <f t="shared" si="22"/>
        <v>0</v>
      </c>
      <c r="I73" s="302">
        <f>(I69)*2860*10^5/10^7</f>
        <v>95323.8</v>
      </c>
      <c r="J73" s="238"/>
      <c r="K73" s="281"/>
      <c r="L73" s="238"/>
    </row>
    <row r="74" spans="1:12" x14ac:dyDescent="0.25">
      <c r="A74" s="238"/>
      <c r="B74" s="299"/>
      <c r="C74" s="266"/>
      <c r="D74" s="261"/>
      <c r="E74" s="303"/>
      <c r="F74" s="303"/>
      <c r="G74" s="303"/>
      <c r="H74" s="303"/>
      <c r="I74" s="292"/>
      <c r="J74" s="238"/>
      <c r="K74" s="238"/>
      <c r="L74" s="238"/>
    </row>
    <row r="75" spans="1:12" ht="15.75" x14ac:dyDescent="0.25">
      <c r="A75" s="238"/>
      <c r="B75" s="304" t="s">
        <v>372</v>
      </c>
      <c r="C75" s="305" t="s">
        <v>373</v>
      </c>
      <c r="D75" s="379"/>
      <c r="E75" s="380"/>
      <c r="F75" s="380"/>
      <c r="G75" s="380"/>
      <c r="H75" s="380"/>
      <c r="I75" s="292"/>
      <c r="J75" s="238"/>
      <c r="K75" s="238"/>
      <c r="L75" s="238"/>
    </row>
    <row r="76" spans="1:12" ht="15.75" x14ac:dyDescent="0.25">
      <c r="A76" s="238"/>
      <c r="B76" s="262" t="s">
        <v>374</v>
      </c>
      <c r="C76" s="305" t="s">
        <v>375</v>
      </c>
      <c r="D76" s="260"/>
      <c r="E76" s="267"/>
      <c r="F76" s="267"/>
      <c r="G76" s="267"/>
      <c r="H76" s="273"/>
      <c r="I76" s="292"/>
      <c r="J76" s="238"/>
      <c r="K76" s="238"/>
      <c r="L76" s="238"/>
    </row>
    <row r="77" spans="1:12" ht="15.75" x14ac:dyDescent="0.25">
      <c r="A77" s="238"/>
      <c r="B77" s="307" t="s">
        <v>376</v>
      </c>
      <c r="C77" s="308" t="s">
        <v>377</v>
      </c>
      <c r="D77" s="260"/>
      <c r="E77" s="267"/>
      <c r="F77" s="267"/>
      <c r="G77" s="267"/>
      <c r="H77" s="273"/>
      <c r="I77" s="292"/>
      <c r="J77" s="238"/>
      <c r="K77" s="238"/>
      <c r="L77" s="238"/>
    </row>
    <row r="78" spans="1:12" ht="30" x14ac:dyDescent="0.25">
      <c r="A78" s="238"/>
      <c r="B78" s="299" t="s">
        <v>56</v>
      </c>
      <c r="C78" s="259" t="s">
        <v>378</v>
      </c>
      <c r="D78" s="260" t="s">
        <v>364</v>
      </c>
      <c r="E78" s="267"/>
      <c r="F78" s="267"/>
      <c r="G78" s="267"/>
      <c r="H78" s="384">
        <f>IFERROR(AVERAGEA(E78:G78),0)</f>
        <v>0</v>
      </c>
      <c r="I78" s="292"/>
      <c r="J78" s="238"/>
      <c r="K78" s="238"/>
      <c r="L78" s="238"/>
    </row>
    <row r="79" spans="1:12" x14ac:dyDescent="0.25">
      <c r="A79" s="238"/>
      <c r="B79" s="299" t="s">
        <v>58</v>
      </c>
      <c r="C79" s="259" t="s">
        <v>379</v>
      </c>
      <c r="D79" s="260" t="s">
        <v>71</v>
      </c>
      <c r="E79" s="385"/>
      <c r="F79" s="385"/>
      <c r="G79" s="385"/>
      <c r="H79" s="384">
        <f t="shared" ref="H79:H84" si="23">IFERROR(AVERAGEA(E79:G79),0)</f>
        <v>0</v>
      </c>
      <c r="I79" s="265"/>
      <c r="J79" s="238"/>
      <c r="K79" s="238"/>
      <c r="L79" s="238"/>
    </row>
    <row r="80" spans="1:12" x14ac:dyDescent="0.25">
      <c r="A80" s="309"/>
      <c r="B80" s="310" t="s">
        <v>0</v>
      </c>
      <c r="C80" s="311" t="s">
        <v>380</v>
      </c>
      <c r="D80" s="312" t="s">
        <v>364</v>
      </c>
      <c r="E80" s="386"/>
      <c r="F80" s="386"/>
      <c r="G80" s="386"/>
      <c r="H80" s="384">
        <f t="shared" si="23"/>
        <v>0</v>
      </c>
      <c r="I80" s="313">
        <v>200</v>
      </c>
      <c r="J80" s="309"/>
      <c r="K80" s="309"/>
      <c r="L80" s="309"/>
    </row>
    <row r="81" spans="1:12" x14ac:dyDescent="0.25">
      <c r="A81" s="238"/>
      <c r="B81" s="264" t="s">
        <v>61</v>
      </c>
      <c r="C81" s="259" t="s">
        <v>381</v>
      </c>
      <c r="D81" s="260" t="s">
        <v>382</v>
      </c>
      <c r="E81" s="385"/>
      <c r="F81" s="385"/>
      <c r="G81" s="385"/>
      <c r="H81" s="384">
        <f t="shared" si="23"/>
        <v>0</v>
      </c>
      <c r="I81" s="265"/>
      <c r="J81" s="238"/>
      <c r="K81" s="238"/>
      <c r="L81" s="238"/>
    </row>
    <row r="82" spans="1:12" x14ac:dyDescent="0.25">
      <c r="A82" s="238"/>
      <c r="B82" s="261" t="s">
        <v>81</v>
      </c>
      <c r="C82" s="259" t="s">
        <v>383</v>
      </c>
      <c r="D82" s="260" t="s">
        <v>384</v>
      </c>
      <c r="E82" s="385"/>
      <c r="F82" s="385"/>
      <c r="G82" s="385"/>
      <c r="H82" s="384">
        <f t="shared" si="23"/>
        <v>0</v>
      </c>
      <c r="I82" s="265"/>
      <c r="J82" s="238"/>
      <c r="K82" s="238"/>
      <c r="L82" s="238"/>
    </row>
    <row r="83" spans="1:12" x14ac:dyDescent="0.25">
      <c r="A83" s="238"/>
      <c r="B83" s="261" t="s">
        <v>86</v>
      </c>
      <c r="C83" s="259" t="s">
        <v>385</v>
      </c>
      <c r="D83" s="260" t="s">
        <v>386</v>
      </c>
      <c r="E83" s="385"/>
      <c r="F83" s="385"/>
      <c r="G83" s="385"/>
      <c r="H83" s="384"/>
      <c r="I83" s="265">
        <v>222</v>
      </c>
      <c r="J83" s="238"/>
      <c r="K83" s="238"/>
      <c r="L83" s="238"/>
    </row>
    <row r="84" spans="1:12" ht="30" x14ac:dyDescent="0.25">
      <c r="A84" s="309"/>
      <c r="B84" s="310" t="s">
        <v>88</v>
      </c>
      <c r="C84" s="298" t="s">
        <v>556</v>
      </c>
      <c r="D84" s="315" t="s">
        <v>364</v>
      </c>
      <c r="E84" s="387"/>
      <c r="F84" s="387"/>
      <c r="G84" s="387"/>
      <c r="H84" s="384">
        <f t="shared" si="23"/>
        <v>0</v>
      </c>
      <c r="I84" s="316">
        <v>3333</v>
      </c>
      <c r="J84" s="309"/>
      <c r="K84" s="238"/>
      <c r="L84" s="309"/>
    </row>
    <row r="85" spans="1:12" x14ac:dyDescent="0.25">
      <c r="A85" s="238"/>
      <c r="B85" s="314" t="s">
        <v>387</v>
      </c>
      <c r="C85" s="282" t="s">
        <v>388</v>
      </c>
      <c r="D85" s="260"/>
      <c r="E85" s="279"/>
      <c r="F85" s="279"/>
      <c r="G85" s="279"/>
      <c r="H85" s="270"/>
      <c r="I85" s="265"/>
      <c r="J85" s="238"/>
      <c r="K85" s="238"/>
      <c r="L85" s="238"/>
    </row>
    <row r="86" spans="1:12" x14ac:dyDescent="0.25">
      <c r="A86" s="238"/>
      <c r="B86" s="314" t="s">
        <v>56</v>
      </c>
      <c r="C86" s="259" t="s">
        <v>389</v>
      </c>
      <c r="D86" s="260" t="s">
        <v>390</v>
      </c>
      <c r="E86" s="385"/>
      <c r="F86" s="385"/>
      <c r="G86" s="385"/>
      <c r="H86" s="389"/>
      <c r="I86" s="265"/>
      <c r="J86" s="238"/>
      <c r="K86" s="238"/>
      <c r="L86" s="238"/>
    </row>
    <row r="87" spans="1:12" x14ac:dyDescent="0.25">
      <c r="A87" s="238"/>
      <c r="B87" s="264" t="s">
        <v>58</v>
      </c>
      <c r="C87" s="259" t="s">
        <v>391</v>
      </c>
      <c r="D87" s="260" t="s">
        <v>390</v>
      </c>
      <c r="E87" s="385"/>
      <c r="F87" s="385"/>
      <c r="G87" s="385"/>
      <c r="H87" s="389"/>
      <c r="I87" s="265"/>
      <c r="J87" s="238"/>
      <c r="K87" s="238"/>
      <c r="L87" s="238"/>
    </row>
    <row r="88" spans="1:12" x14ac:dyDescent="0.25">
      <c r="A88" s="238"/>
      <c r="B88" s="264" t="s">
        <v>0</v>
      </c>
      <c r="C88" s="259" t="s">
        <v>392</v>
      </c>
      <c r="D88" s="260" t="s">
        <v>393</v>
      </c>
      <c r="E88" s="385"/>
      <c r="F88" s="385"/>
      <c r="G88" s="385"/>
      <c r="H88" s="389"/>
      <c r="I88" s="265"/>
      <c r="J88" s="238"/>
      <c r="K88" s="238"/>
      <c r="L88" s="238"/>
    </row>
    <row r="89" spans="1:12" x14ac:dyDescent="0.25">
      <c r="A89" s="238"/>
      <c r="B89" s="264" t="s">
        <v>61</v>
      </c>
      <c r="C89" s="259" t="s">
        <v>394</v>
      </c>
      <c r="D89" s="260" t="s">
        <v>395</v>
      </c>
      <c r="E89" s="385"/>
      <c r="F89" s="385"/>
      <c r="G89" s="385"/>
      <c r="H89" s="389"/>
      <c r="I89" s="265"/>
      <c r="J89" s="238"/>
      <c r="K89" s="238"/>
      <c r="L89" s="238"/>
    </row>
    <row r="90" spans="1:12" ht="60" x14ac:dyDescent="0.25">
      <c r="A90" s="238"/>
      <c r="B90" s="296" t="s">
        <v>396</v>
      </c>
      <c r="C90" s="317" t="s">
        <v>557</v>
      </c>
      <c r="D90" s="261" t="s">
        <v>213</v>
      </c>
      <c r="E90" s="301">
        <f>(E84*E83*10^5)/(10^7)</f>
        <v>0</v>
      </c>
      <c r="F90" s="301">
        <f t="shared" ref="F90:I90" si="24">(F84*F83*10^5)/(10^7)</f>
        <v>0</v>
      </c>
      <c r="G90" s="301">
        <f t="shared" si="24"/>
        <v>0</v>
      </c>
      <c r="H90" s="318"/>
      <c r="I90" s="302">
        <f t="shared" si="24"/>
        <v>7399.26</v>
      </c>
      <c r="J90" s="238"/>
      <c r="K90" s="238"/>
      <c r="L90" s="238"/>
    </row>
    <row r="91" spans="1:12" x14ac:dyDescent="0.25">
      <c r="A91" s="238"/>
      <c r="B91" s="296"/>
      <c r="C91" s="317"/>
      <c r="D91" s="272"/>
      <c r="E91" s="319"/>
      <c r="F91" s="319"/>
      <c r="G91" s="319"/>
      <c r="H91" s="270"/>
      <c r="I91" s="265"/>
      <c r="J91" s="238"/>
      <c r="K91" s="238"/>
      <c r="L91" s="238"/>
    </row>
    <row r="92" spans="1:12" ht="31.5" x14ac:dyDescent="0.25">
      <c r="A92" s="238"/>
      <c r="B92" s="320" t="s">
        <v>397</v>
      </c>
      <c r="C92" s="321" t="s">
        <v>398</v>
      </c>
      <c r="D92" s="379"/>
      <c r="E92" s="380"/>
      <c r="F92" s="380"/>
      <c r="G92" s="380"/>
      <c r="H92" s="379"/>
      <c r="I92" s="292"/>
      <c r="J92" s="238"/>
      <c r="K92" s="238"/>
      <c r="L92" s="238"/>
    </row>
    <row r="93" spans="1:12" ht="15.75" x14ac:dyDescent="0.25">
      <c r="A93" s="238"/>
      <c r="B93" s="211" t="s">
        <v>399</v>
      </c>
      <c r="C93" s="308" t="s">
        <v>377</v>
      </c>
      <c r="D93" s="260"/>
      <c r="E93" s="276"/>
      <c r="F93" s="276"/>
      <c r="G93" s="276"/>
      <c r="H93" s="261"/>
      <c r="I93" s="292"/>
      <c r="J93" s="238"/>
      <c r="K93" s="238"/>
      <c r="L93" s="238"/>
    </row>
    <row r="94" spans="1:12" ht="30" x14ac:dyDescent="0.25">
      <c r="A94" s="238"/>
      <c r="B94" s="299" t="s">
        <v>56</v>
      </c>
      <c r="C94" s="259" t="s">
        <v>378</v>
      </c>
      <c r="D94" s="260" t="s">
        <v>364</v>
      </c>
      <c r="E94" s="267"/>
      <c r="F94" s="267"/>
      <c r="G94" s="267"/>
      <c r="H94" s="384">
        <f t="shared" ref="H94:H100" si="25">IFERROR(AVERAGEA(E94:G94),0)</f>
        <v>0</v>
      </c>
      <c r="I94" s="292"/>
      <c r="J94" s="238"/>
      <c r="K94" s="238"/>
      <c r="L94" s="238"/>
    </row>
    <row r="95" spans="1:12" x14ac:dyDescent="0.25">
      <c r="A95" s="238"/>
      <c r="B95" s="299" t="s">
        <v>58</v>
      </c>
      <c r="C95" s="259" t="s">
        <v>379</v>
      </c>
      <c r="D95" s="260" t="s">
        <v>71</v>
      </c>
      <c r="E95" s="385"/>
      <c r="F95" s="385"/>
      <c r="G95" s="385"/>
      <c r="H95" s="384">
        <f t="shared" si="25"/>
        <v>0</v>
      </c>
      <c r="I95" s="265"/>
      <c r="J95" s="238"/>
      <c r="K95" s="238"/>
      <c r="L95" s="238"/>
    </row>
    <row r="96" spans="1:12" x14ac:dyDescent="0.25">
      <c r="A96" s="238"/>
      <c r="B96" s="299" t="s">
        <v>0</v>
      </c>
      <c r="C96" s="259" t="s">
        <v>380</v>
      </c>
      <c r="D96" s="260" t="s">
        <v>364</v>
      </c>
      <c r="E96" s="267"/>
      <c r="F96" s="267"/>
      <c r="G96" s="267"/>
      <c r="H96" s="384">
        <f t="shared" si="25"/>
        <v>0</v>
      </c>
      <c r="I96" s="292">
        <v>43</v>
      </c>
      <c r="J96" s="238"/>
      <c r="K96" s="238"/>
      <c r="L96" s="238"/>
    </row>
    <row r="97" spans="1:12" x14ac:dyDescent="0.25">
      <c r="A97" s="238"/>
      <c r="B97" s="264" t="s">
        <v>61</v>
      </c>
      <c r="C97" s="259" t="s">
        <v>381</v>
      </c>
      <c r="D97" s="260" t="s">
        <v>382</v>
      </c>
      <c r="E97" s="385"/>
      <c r="F97" s="385"/>
      <c r="G97" s="385"/>
      <c r="H97" s="384">
        <f t="shared" si="25"/>
        <v>0</v>
      </c>
      <c r="I97" s="265"/>
      <c r="J97" s="238"/>
      <c r="K97" s="238"/>
      <c r="L97" s="238"/>
    </row>
    <row r="98" spans="1:12" x14ac:dyDescent="0.25">
      <c r="A98" s="238"/>
      <c r="B98" s="314" t="s">
        <v>81</v>
      </c>
      <c r="C98" s="259" t="s">
        <v>383</v>
      </c>
      <c r="D98" s="260" t="s">
        <v>384</v>
      </c>
      <c r="E98" s="385"/>
      <c r="F98" s="385"/>
      <c r="G98" s="385"/>
      <c r="H98" s="384">
        <f t="shared" si="25"/>
        <v>0</v>
      </c>
      <c r="I98" s="265"/>
      <c r="J98" s="238"/>
      <c r="K98" s="238"/>
      <c r="L98" s="238"/>
    </row>
    <row r="99" spans="1:12" x14ac:dyDescent="0.25">
      <c r="A99" s="238"/>
      <c r="B99" s="314" t="s">
        <v>86</v>
      </c>
      <c r="C99" s="259" t="s">
        <v>385</v>
      </c>
      <c r="D99" s="260" t="s">
        <v>386</v>
      </c>
      <c r="E99" s="385"/>
      <c r="F99" s="385"/>
      <c r="G99" s="385"/>
      <c r="H99" s="273"/>
      <c r="I99" s="265"/>
      <c r="J99" s="238"/>
      <c r="K99" s="238"/>
      <c r="L99" s="238"/>
    </row>
    <row r="100" spans="1:12" ht="30" x14ac:dyDescent="0.25">
      <c r="A100" s="238"/>
      <c r="B100" s="299" t="s">
        <v>88</v>
      </c>
      <c r="C100" s="266" t="s">
        <v>400</v>
      </c>
      <c r="D100" s="261" t="s">
        <v>364</v>
      </c>
      <c r="E100" s="267"/>
      <c r="F100" s="267"/>
      <c r="G100" s="267"/>
      <c r="H100" s="384">
        <f t="shared" si="25"/>
        <v>0</v>
      </c>
      <c r="I100" s="265">
        <v>333</v>
      </c>
      <c r="J100" s="238"/>
      <c r="K100" s="238"/>
      <c r="L100" s="238"/>
    </row>
    <row r="101" spans="1:12" x14ac:dyDescent="0.25">
      <c r="A101" s="238"/>
      <c r="B101" s="401" t="s">
        <v>401</v>
      </c>
      <c r="C101" s="263" t="s">
        <v>388</v>
      </c>
      <c r="D101" s="260"/>
      <c r="E101" s="276"/>
      <c r="F101" s="276"/>
      <c r="G101" s="276"/>
      <c r="H101" s="270"/>
      <c r="I101" s="265"/>
      <c r="J101" s="238"/>
      <c r="K101" s="238"/>
      <c r="L101" s="238"/>
    </row>
    <row r="102" spans="1:12" x14ac:dyDescent="0.25">
      <c r="A102" s="238"/>
      <c r="B102" s="402" t="s">
        <v>402</v>
      </c>
      <c r="C102" s="403" t="s">
        <v>403</v>
      </c>
      <c r="D102" s="260"/>
      <c r="E102" s="276"/>
      <c r="F102" s="276"/>
      <c r="G102" s="276"/>
      <c r="H102" s="270"/>
      <c r="I102" s="265"/>
      <c r="J102" s="238"/>
      <c r="K102" s="238"/>
      <c r="L102" s="238"/>
    </row>
    <row r="103" spans="1:12" x14ac:dyDescent="0.25">
      <c r="A103" s="238"/>
      <c r="B103" s="299" t="s">
        <v>56</v>
      </c>
      <c r="C103" s="259" t="s">
        <v>389</v>
      </c>
      <c r="D103" s="260" t="s">
        <v>390</v>
      </c>
      <c r="E103" s="385"/>
      <c r="F103" s="385"/>
      <c r="G103" s="385"/>
      <c r="H103" s="389"/>
      <c r="I103" s="265"/>
      <c r="J103" s="238"/>
      <c r="K103" s="238"/>
      <c r="L103" s="238"/>
    </row>
    <row r="104" spans="1:12" x14ac:dyDescent="0.25">
      <c r="A104" s="238"/>
      <c r="B104" s="264" t="s">
        <v>58</v>
      </c>
      <c r="C104" s="259" t="s">
        <v>391</v>
      </c>
      <c r="D104" s="260" t="s">
        <v>390</v>
      </c>
      <c r="E104" s="385"/>
      <c r="F104" s="385"/>
      <c r="G104" s="385"/>
      <c r="H104" s="389"/>
      <c r="I104" s="265"/>
      <c r="J104" s="238"/>
      <c r="K104" s="238"/>
      <c r="L104" s="238"/>
    </row>
    <row r="105" spans="1:12" x14ac:dyDescent="0.25">
      <c r="A105" s="238"/>
      <c r="B105" s="264" t="s">
        <v>0</v>
      </c>
      <c r="C105" s="259" t="s">
        <v>392</v>
      </c>
      <c r="D105" s="260" t="s">
        <v>404</v>
      </c>
      <c r="E105" s="385"/>
      <c r="F105" s="385"/>
      <c r="G105" s="385"/>
      <c r="H105" s="268">
        <f t="shared" ref="H105:H109" si="26">IFERROR(AVERAGEA(E105:G105),0)</f>
        <v>0</v>
      </c>
      <c r="I105" s="265"/>
      <c r="J105" s="238"/>
      <c r="K105" s="238"/>
      <c r="L105" s="238"/>
    </row>
    <row r="106" spans="1:12" ht="30" x14ac:dyDescent="0.25">
      <c r="A106" s="238"/>
      <c r="B106" s="402" t="s">
        <v>405</v>
      </c>
      <c r="C106" s="263" t="s">
        <v>533</v>
      </c>
      <c r="D106" s="260"/>
      <c r="E106" s="276"/>
      <c r="F106" s="276"/>
      <c r="G106" s="276"/>
      <c r="H106" s="270">
        <f t="shared" si="26"/>
        <v>0</v>
      </c>
      <c r="I106" s="292"/>
      <c r="J106" s="238"/>
      <c r="K106" s="238"/>
      <c r="L106" s="238"/>
    </row>
    <row r="107" spans="1:12" x14ac:dyDescent="0.25">
      <c r="A107" s="238"/>
      <c r="B107" s="299" t="s">
        <v>56</v>
      </c>
      <c r="C107" s="259" t="s">
        <v>389</v>
      </c>
      <c r="D107" s="260" t="s">
        <v>390</v>
      </c>
      <c r="E107" s="385"/>
      <c r="F107" s="385"/>
      <c r="G107" s="385"/>
      <c r="H107" s="389"/>
      <c r="I107" s="265"/>
      <c r="J107" s="238"/>
      <c r="K107" s="238"/>
      <c r="L107" s="238"/>
    </row>
    <row r="108" spans="1:12" x14ac:dyDescent="0.25">
      <c r="A108" s="238"/>
      <c r="B108" s="264" t="s">
        <v>58</v>
      </c>
      <c r="C108" s="259" t="s">
        <v>391</v>
      </c>
      <c r="D108" s="260" t="s">
        <v>390</v>
      </c>
      <c r="E108" s="385"/>
      <c r="F108" s="385"/>
      <c r="G108" s="385"/>
      <c r="H108" s="389"/>
      <c r="I108" s="265"/>
      <c r="J108" s="238"/>
      <c r="K108" s="238"/>
      <c r="L108" s="238"/>
    </row>
    <row r="109" spans="1:12" x14ac:dyDescent="0.25">
      <c r="A109" s="238"/>
      <c r="B109" s="264" t="s">
        <v>0</v>
      </c>
      <c r="C109" s="259" t="s">
        <v>406</v>
      </c>
      <c r="D109" s="260"/>
      <c r="E109" s="385"/>
      <c r="F109" s="385"/>
      <c r="G109" s="385"/>
      <c r="H109" s="268">
        <f t="shared" si="26"/>
        <v>0</v>
      </c>
      <c r="I109" s="265"/>
      <c r="J109" s="238"/>
      <c r="K109" s="238"/>
      <c r="L109" s="238"/>
    </row>
    <row r="110" spans="1:12" x14ac:dyDescent="0.25">
      <c r="A110" s="238"/>
      <c r="B110" s="394" t="s">
        <v>407</v>
      </c>
      <c r="C110" s="392" t="s">
        <v>408</v>
      </c>
      <c r="D110" s="260"/>
      <c r="E110" s="322"/>
      <c r="F110" s="322"/>
      <c r="G110" s="322"/>
      <c r="H110" s="270"/>
      <c r="I110" s="265"/>
      <c r="J110" s="238"/>
      <c r="K110" s="238"/>
      <c r="L110" s="238"/>
    </row>
    <row r="111" spans="1:12" x14ac:dyDescent="0.25">
      <c r="A111" s="238"/>
      <c r="B111" s="299" t="s">
        <v>56</v>
      </c>
      <c r="C111" s="259" t="s">
        <v>389</v>
      </c>
      <c r="D111" s="260" t="s">
        <v>390</v>
      </c>
      <c r="E111" s="395"/>
      <c r="F111" s="395"/>
      <c r="G111" s="395"/>
      <c r="H111" s="389"/>
      <c r="I111" s="265"/>
      <c r="J111" s="238"/>
      <c r="K111" s="238"/>
      <c r="L111" s="238"/>
    </row>
    <row r="112" spans="1:12" x14ac:dyDescent="0.25">
      <c r="A112" s="238"/>
      <c r="B112" s="264" t="s">
        <v>58</v>
      </c>
      <c r="C112" s="259" t="s">
        <v>391</v>
      </c>
      <c r="D112" s="260" t="s">
        <v>390</v>
      </c>
      <c r="E112" s="395"/>
      <c r="F112" s="395"/>
      <c r="G112" s="395"/>
      <c r="H112" s="389"/>
      <c r="I112" s="265"/>
      <c r="J112" s="238"/>
      <c r="K112" s="238"/>
      <c r="L112" s="238"/>
    </row>
    <row r="113" spans="1:12" x14ac:dyDescent="0.25">
      <c r="A113" s="238"/>
      <c r="B113" s="264" t="s">
        <v>0</v>
      </c>
      <c r="C113" s="259" t="s">
        <v>392</v>
      </c>
      <c r="D113" s="260" t="s">
        <v>404</v>
      </c>
      <c r="E113" s="395"/>
      <c r="F113" s="395"/>
      <c r="G113" s="395"/>
      <c r="H113" s="268">
        <f t="shared" ref="H113:H115" si="27">IFERROR(AVERAGEA(E113:G113),0)</f>
        <v>0</v>
      </c>
      <c r="I113" s="265"/>
      <c r="J113" s="238"/>
      <c r="K113" s="238"/>
      <c r="L113" s="238"/>
    </row>
    <row r="114" spans="1:12" x14ac:dyDescent="0.25">
      <c r="A114" s="238"/>
      <c r="B114" s="264" t="s">
        <v>61</v>
      </c>
      <c r="C114" s="259" t="s">
        <v>409</v>
      </c>
      <c r="D114" s="260" t="s">
        <v>410</v>
      </c>
      <c r="E114" s="395"/>
      <c r="F114" s="395"/>
      <c r="G114" s="395"/>
      <c r="H114" s="268">
        <f t="shared" si="27"/>
        <v>0</v>
      </c>
      <c r="I114" s="265"/>
      <c r="J114" s="238"/>
      <c r="K114" s="238"/>
      <c r="L114" s="238"/>
    </row>
    <row r="115" spans="1:12" x14ac:dyDescent="0.25">
      <c r="A115" s="238"/>
      <c r="B115" s="394" t="s">
        <v>411</v>
      </c>
      <c r="C115" s="392" t="s">
        <v>412</v>
      </c>
      <c r="D115" s="260"/>
      <c r="E115" s="322"/>
      <c r="F115" s="322"/>
      <c r="G115" s="322"/>
      <c r="H115" s="270">
        <f t="shared" si="27"/>
        <v>0</v>
      </c>
      <c r="I115" s="265"/>
      <c r="J115" s="238"/>
      <c r="K115" s="238"/>
      <c r="L115" s="238"/>
    </row>
    <row r="116" spans="1:12" x14ac:dyDescent="0.25">
      <c r="A116" s="238"/>
      <c r="B116" s="264" t="s">
        <v>56</v>
      </c>
      <c r="C116" s="259" t="s">
        <v>391</v>
      </c>
      <c r="D116" s="260" t="s">
        <v>413</v>
      </c>
      <c r="E116" s="395"/>
      <c r="F116" s="395"/>
      <c r="G116" s="395"/>
      <c r="H116" s="389"/>
      <c r="I116" s="265"/>
      <c r="J116" s="238"/>
      <c r="K116" s="238"/>
      <c r="L116" s="238"/>
    </row>
    <row r="117" spans="1:12" x14ac:dyDescent="0.25">
      <c r="A117" s="238"/>
      <c r="B117" s="264" t="s">
        <v>58</v>
      </c>
      <c r="C117" s="259" t="s">
        <v>392</v>
      </c>
      <c r="D117" s="260" t="s">
        <v>414</v>
      </c>
      <c r="E117" s="395"/>
      <c r="F117" s="395"/>
      <c r="G117" s="395"/>
      <c r="H117" s="389"/>
      <c r="I117" s="265"/>
      <c r="J117" s="238"/>
      <c r="K117" s="238"/>
      <c r="L117" s="238"/>
    </row>
    <row r="118" spans="1:12" ht="30" x14ac:dyDescent="0.25">
      <c r="A118" s="309"/>
      <c r="B118" s="323" t="s">
        <v>415</v>
      </c>
      <c r="C118" s="324" t="s">
        <v>416</v>
      </c>
      <c r="D118" s="325" t="s">
        <v>213</v>
      </c>
      <c r="E118" s="301">
        <f>E96*E99*10^5/(10^7)</f>
        <v>0</v>
      </c>
      <c r="F118" s="301">
        <f t="shared" ref="F118:I118" si="28">F96*F99*10^5/(10^7)</f>
        <v>0</v>
      </c>
      <c r="G118" s="301">
        <f t="shared" si="28"/>
        <v>0</v>
      </c>
      <c r="H118" s="326"/>
      <c r="I118" s="302">
        <f t="shared" si="28"/>
        <v>0</v>
      </c>
      <c r="J118" s="309"/>
      <c r="K118" s="309"/>
      <c r="L118" s="309"/>
    </row>
    <row r="119" spans="1:12" ht="30" x14ac:dyDescent="0.25">
      <c r="A119" s="238"/>
      <c r="B119" s="327" t="s">
        <v>417</v>
      </c>
      <c r="C119" s="214" t="s">
        <v>418</v>
      </c>
      <c r="D119" s="328" t="s">
        <v>213</v>
      </c>
      <c r="E119" s="301">
        <f>(E100*E99*10^5/10^7)</f>
        <v>0</v>
      </c>
      <c r="F119" s="301">
        <f t="shared" ref="F119:I119" si="29">(F100*F99*10^5/10^7)</f>
        <v>0</v>
      </c>
      <c r="G119" s="301">
        <f t="shared" si="29"/>
        <v>0</v>
      </c>
      <c r="H119" s="326"/>
      <c r="I119" s="302">
        <f t="shared" si="29"/>
        <v>0</v>
      </c>
      <c r="J119" s="238"/>
      <c r="K119" s="238"/>
      <c r="L119" s="238"/>
    </row>
    <row r="120" spans="1:12" ht="15.75" x14ac:dyDescent="0.25">
      <c r="A120" s="238"/>
      <c r="B120" s="320" t="s">
        <v>419</v>
      </c>
      <c r="C120" s="321" t="s">
        <v>420</v>
      </c>
      <c r="D120" s="379"/>
      <c r="E120" s="380"/>
      <c r="F120" s="380"/>
      <c r="G120" s="380"/>
      <c r="H120" s="379"/>
      <c r="I120" s="292"/>
      <c r="J120" s="240"/>
      <c r="K120" s="238"/>
      <c r="L120" s="238"/>
    </row>
    <row r="121" spans="1:12" ht="15.75" x14ac:dyDescent="0.25">
      <c r="A121" s="238"/>
      <c r="B121" s="262" t="s">
        <v>421</v>
      </c>
      <c r="C121" s="305" t="s">
        <v>377</v>
      </c>
      <c r="D121" s="260"/>
      <c r="E121" s="329"/>
      <c r="F121" s="329"/>
      <c r="G121" s="329"/>
      <c r="H121" s="261"/>
      <c r="I121" s="292"/>
      <c r="J121" s="240"/>
      <c r="K121" s="238"/>
      <c r="L121" s="238"/>
    </row>
    <row r="122" spans="1:12" ht="30" x14ac:dyDescent="0.25">
      <c r="A122" s="238"/>
      <c r="B122" s="299" t="s">
        <v>56</v>
      </c>
      <c r="C122" s="259" t="s">
        <v>378</v>
      </c>
      <c r="D122" s="260" t="s">
        <v>364</v>
      </c>
      <c r="E122" s="267"/>
      <c r="F122" s="267"/>
      <c r="G122" s="267"/>
      <c r="H122" s="384">
        <f>IFERROR(AVERAGEA(E122:G122),0)</f>
        <v>0</v>
      </c>
      <c r="I122" s="292"/>
      <c r="J122" s="240"/>
      <c r="K122" s="238"/>
      <c r="L122" s="238"/>
    </row>
    <row r="123" spans="1:12" x14ac:dyDescent="0.25">
      <c r="A123" s="238"/>
      <c r="B123" s="299" t="s">
        <v>58</v>
      </c>
      <c r="C123" s="259" t="s">
        <v>379</v>
      </c>
      <c r="D123" s="260" t="s">
        <v>71</v>
      </c>
      <c r="E123" s="385"/>
      <c r="F123" s="385"/>
      <c r="G123" s="385"/>
      <c r="H123" s="384">
        <f t="shared" ref="H123:H128" si="30">IFERROR(AVERAGEA(E123:G123),0)</f>
        <v>0</v>
      </c>
      <c r="I123" s="265"/>
      <c r="J123" s="240"/>
      <c r="K123" s="238"/>
      <c r="L123" s="238"/>
    </row>
    <row r="124" spans="1:12" x14ac:dyDescent="0.25">
      <c r="A124" s="238"/>
      <c r="B124" s="299" t="s">
        <v>0</v>
      </c>
      <c r="C124" s="259" t="s">
        <v>380</v>
      </c>
      <c r="D124" s="260" t="s">
        <v>364</v>
      </c>
      <c r="E124" s="267"/>
      <c r="F124" s="267"/>
      <c r="G124" s="267"/>
      <c r="H124" s="384">
        <f t="shared" si="30"/>
        <v>0</v>
      </c>
      <c r="I124" s="292">
        <v>30</v>
      </c>
      <c r="J124" s="240"/>
      <c r="K124" s="238"/>
      <c r="L124" s="238"/>
    </row>
    <row r="125" spans="1:12" x14ac:dyDescent="0.25">
      <c r="A125" s="238"/>
      <c r="B125" s="264" t="s">
        <v>61</v>
      </c>
      <c r="C125" s="259" t="s">
        <v>381</v>
      </c>
      <c r="D125" s="260" t="s">
        <v>382</v>
      </c>
      <c r="E125" s="385"/>
      <c r="F125" s="385"/>
      <c r="G125" s="385"/>
      <c r="H125" s="384">
        <f t="shared" si="30"/>
        <v>0</v>
      </c>
      <c r="I125" s="265"/>
      <c r="J125" s="240"/>
      <c r="K125" s="238"/>
      <c r="L125" s="238"/>
    </row>
    <row r="126" spans="1:12" x14ac:dyDescent="0.25">
      <c r="A126" s="238"/>
      <c r="B126" s="299" t="s">
        <v>81</v>
      </c>
      <c r="C126" s="259" t="s">
        <v>383</v>
      </c>
      <c r="D126" s="260" t="s">
        <v>384</v>
      </c>
      <c r="E126" s="385"/>
      <c r="F126" s="385"/>
      <c r="G126" s="385"/>
      <c r="H126" s="384">
        <f t="shared" si="30"/>
        <v>0</v>
      </c>
      <c r="I126" s="265"/>
      <c r="J126" s="240"/>
      <c r="K126" s="238"/>
      <c r="L126" s="238"/>
    </row>
    <row r="127" spans="1:12" x14ac:dyDescent="0.25">
      <c r="A127" s="238"/>
      <c r="B127" s="299" t="s">
        <v>86</v>
      </c>
      <c r="C127" s="259" t="s">
        <v>385</v>
      </c>
      <c r="D127" s="260" t="s">
        <v>386</v>
      </c>
      <c r="E127" s="385"/>
      <c r="F127" s="385"/>
      <c r="G127" s="385"/>
      <c r="H127" s="273"/>
      <c r="I127" s="265">
        <v>3333</v>
      </c>
      <c r="J127" s="240"/>
      <c r="K127" s="238"/>
      <c r="L127" s="238"/>
    </row>
    <row r="128" spans="1:12" ht="30" x14ac:dyDescent="0.25">
      <c r="A128" s="238"/>
      <c r="B128" s="299" t="s">
        <v>88</v>
      </c>
      <c r="C128" s="266" t="s">
        <v>400</v>
      </c>
      <c r="D128" s="261" t="s">
        <v>364</v>
      </c>
      <c r="E128" s="267"/>
      <c r="F128" s="267"/>
      <c r="G128" s="267"/>
      <c r="H128" s="384">
        <f t="shared" si="30"/>
        <v>0</v>
      </c>
      <c r="I128" s="265">
        <v>3333</v>
      </c>
      <c r="J128" s="240"/>
      <c r="K128" s="238"/>
      <c r="L128" s="238"/>
    </row>
    <row r="129" spans="1:12" x14ac:dyDescent="0.25">
      <c r="A129" s="238"/>
      <c r="B129" s="210" t="s">
        <v>422</v>
      </c>
      <c r="C129" s="317" t="s">
        <v>423</v>
      </c>
      <c r="D129" s="330"/>
      <c r="E129" s="331"/>
      <c r="F129" s="331"/>
      <c r="G129" s="331"/>
      <c r="H129" s="261"/>
      <c r="I129" s="292"/>
      <c r="J129" s="240"/>
      <c r="K129" s="238"/>
      <c r="L129" s="238"/>
    </row>
    <row r="130" spans="1:12" x14ac:dyDescent="0.25">
      <c r="A130" s="238"/>
      <c r="B130" s="262" t="s">
        <v>424</v>
      </c>
      <c r="C130" s="263" t="s">
        <v>425</v>
      </c>
      <c r="D130" s="261"/>
      <c r="E130" s="276"/>
      <c r="F130" s="276"/>
      <c r="G130" s="276"/>
      <c r="H130" s="261"/>
      <c r="I130" s="292"/>
      <c r="J130" s="240"/>
      <c r="K130" s="238"/>
      <c r="L130" s="238"/>
    </row>
    <row r="131" spans="1:12" x14ac:dyDescent="0.25">
      <c r="A131" s="238"/>
      <c r="B131" s="299" t="s">
        <v>56</v>
      </c>
      <c r="C131" s="259" t="s">
        <v>426</v>
      </c>
      <c r="D131" s="260" t="s">
        <v>413</v>
      </c>
      <c r="E131" s="385"/>
      <c r="F131" s="385"/>
      <c r="G131" s="385"/>
      <c r="H131" s="268">
        <f>IFERROR(AVERAGEA(E131:G131),0)</f>
        <v>0</v>
      </c>
      <c r="I131" s="265"/>
      <c r="J131" s="240"/>
      <c r="K131" s="238"/>
      <c r="L131" s="238"/>
    </row>
    <row r="132" spans="1:12" x14ac:dyDescent="0.25">
      <c r="A132" s="238"/>
      <c r="B132" s="299" t="s">
        <v>58</v>
      </c>
      <c r="C132" s="259" t="s">
        <v>392</v>
      </c>
      <c r="D132" s="260" t="s">
        <v>427</v>
      </c>
      <c r="E132" s="385"/>
      <c r="F132" s="385"/>
      <c r="G132" s="385"/>
      <c r="H132" s="268">
        <f t="shared" ref="H132:H133" si="31">IFERROR(AVERAGEA(E132:G132),0)</f>
        <v>0</v>
      </c>
      <c r="I132" s="265"/>
      <c r="J132" s="240"/>
      <c r="K132" s="238"/>
      <c r="L132" s="238"/>
    </row>
    <row r="133" spans="1:12" x14ac:dyDescent="0.25">
      <c r="A133" s="238"/>
      <c r="B133" s="264" t="s">
        <v>0</v>
      </c>
      <c r="C133" s="259" t="s">
        <v>381</v>
      </c>
      <c r="D133" s="260" t="s">
        <v>382</v>
      </c>
      <c r="E133" s="385"/>
      <c r="F133" s="385"/>
      <c r="G133" s="385"/>
      <c r="H133" s="268">
        <f t="shared" si="31"/>
        <v>0</v>
      </c>
      <c r="I133" s="265"/>
      <c r="J133" s="240"/>
      <c r="K133" s="238"/>
      <c r="L133" s="238"/>
    </row>
    <row r="134" spans="1:12" x14ac:dyDescent="0.25">
      <c r="A134" s="238"/>
      <c r="B134" s="262" t="s">
        <v>428</v>
      </c>
      <c r="C134" s="263" t="s">
        <v>429</v>
      </c>
      <c r="D134" s="260"/>
      <c r="E134" s="267"/>
      <c r="F134" s="267"/>
      <c r="G134" s="267"/>
      <c r="H134" s="384"/>
      <c r="I134" s="292"/>
      <c r="J134" s="240"/>
      <c r="K134" s="238"/>
      <c r="L134" s="238"/>
    </row>
    <row r="135" spans="1:12" x14ac:dyDescent="0.25">
      <c r="A135" s="238"/>
      <c r="B135" s="299" t="s">
        <v>56</v>
      </c>
      <c r="C135" s="259" t="s">
        <v>430</v>
      </c>
      <c r="D135" s="260"/>
      <c r="E135" s="385"/>
      <c r="F135" s="385"/>
      <c r="G135" s="385"/>
      <c r="H135" s="268"/>
      <c r="I135" s="265"/>
      <c r="J135" s="240"/>
      <c r="K135" s="238"/>
      <c r="L135" s="238"/>
    </row>
    <row r="136" spans="1:12" x14ac:dyDescent="0.25">
      <c r="A136" s="238"/>
      <c r="B136" s="299" t="s">
        <v>58</v>
      </c>
      <c r="C136" s="259" t="s">
        <v>431</v>
      </c>
      <c r="D136" s="260" t="s">
        <v>413</v>
      </c>
      <c r="E136" s="385"/>
      <c r="F136" s="385"/>
      <c r="G136" s="385"/>
      <c r="H136" s="268">
        <f>IFERROR(AVERAGEA(E136:G136),0)</f>
        <v>0</v>
      </c>
      <c r="I136" s="265"/>
      <c r="J136" s="240"/>
      <c r="K136" s="238"/>
      <c r="L136" s="238"/>
    </row>
    <row r="137" spans="1:12" x14ac:dyDescent="0.25">
      <c r="A137" s="238"/>
      <c r="B137" s="299" t="s">
        <v>0</v>
      </c>
      <c r="C137" s="259" t="s">
        <v>426</v>
      </c>
      <c r="D137" s="260" t="s">
        <v>413</v>
      </c>
      <c r="E137" s="385"/>
      <c r="F137" s="385"/>
      <c r="G137" s="385"/>
      <c r="H137" s="268">
        <f t="shared" ref="H137:H139" si="32">IFERROR(AVERAGEA(E137:G137),0)</f>
        <v>0</v>
      </c>
      <c r="I137" s="265"/>
      <c r="J137" s="240"/>
      <c r="K137" s="238"/>
      <c r="L137" s="238"/>
    </row>
    <row r="138" spans="1:12" x14ac:dyDescent="0.25">
      <c r="A138" s="238"/>
      <c r="B138" s="264" t="s">
        <v>61</v>
      </c>
      <c r="C138" s="259" t="s">
        <v>392</v>
      </c>
      <c r="D138" s="260" t="s">
        <v>427</v>
      </c>
      <c r="E138" s="385"/>
      <c r="F138" s="385"/>
      <c r="G138" s="385"/>
      <c r="H138" s="268">
        <f t="shared" si="32"/>
        <v>0</v>
      </c>
      <c r="I138" s="265"/>
      <c r="J138" s="240"/>
      <c r="K138" s="238"/>
      <c r="L138" s="238"/>
    </row>
    <row r="139" spans="1:12" x14ac:dyDescent="0.25">
      <c r="A139" s="238"/>
      <c r="B139" s="264" t="s">
        <v>81</v>
      </c>
      <c r="C139" s="266" t="s">
        <v>381</v>
      </c>
      <c r="D139" s="261" t="s">
        <v>382</v>
      </c>
      <c r="E139" s="385"/>
      <c r="F139" s="385"/>
      <c r="G139" s="385"/>
      <c r="H139" s="268">
        <f t="shared" si="32"/>
        <v>0</v>
      </c>
      <c r="I139" s="265"/>
      <c r="J139" s="240"/>
      <c r="K139" s="238"/>
      <c r="L139" s="238"/>
    </row>
    <row r="140" spans="1:12" ht="30" x14ac:dyDescent="0.25">
      <c r="A140" s="238"/>
      <c r="B140" s="208" t="s">
        <v>432</v>
      </c>
      <c r="C140" s="214" t="s">
        <v>433</v>
      </c>
      <c r="D140" s="295" t="s">
        <v>434</v>
      </c>
      <c r="E140" s="284">
        <f>(E124*E127*10^5/10^7)</f>
        <v>0</v>
      </c>
      <c r="F140" s="284">
        <f t="shared" ref="F140:I140" si="33">(F124*F127*10^5/10^7)</f>
        <v>0</v>
      </c>
      <c r="G140" s="284">
        <f t="shared" si="33"/>
        <v>0</v>
      </c>
      <c r="H140" s="318"/>
      <c r="I140" s="285">
        <f t="shared" si="33"/>
        <v>999.9</v>
      </c>
      <c r="J140" s="240"/>
      <c r="K140" s="238"/>
      <c r="L140" s="238"/>
    </row>
    <row r="141" spans="1:12" ht="60" x14ac:dyDescent="0.25">
      <c r="A141" s="238"/>
      <c r="B141" s="300" t="s">
        <v>435</v>
      </c>
      <c r="C141" s="333" t="s">
        <v>436</v>
      </c>
      <c r="D141" s="295" t="s">
        <v>213</v>
      </c>
      <c r="E141" s="295">
        <f>(E128*E127*10^5/10^7)</f>
        <v>0</v>
      </c>
      <c r="F141" s="295">
        <f t="shared" ref="F141:I141" si="34">(F128*F127*10^5/10^7)</f>
        <v>0</v>
      </c>
      <c r="G141" s="295">
        <f t="shared" si="34"/>
        <v>0</v>
      </c>
      <c r="H141" s="318"/>
      <c r="I141" s="334">
        <f t="shared" si="34"/>
        <v>111088.89</v>
      </c>
      <c r="J141" s="240"/>
      <c r="K141" s="238"/>
      <c r="L141" s="238"/>
    </row>
    <row r="142" spans="1:12" ht="45" x14ac:dyDescent="0.25">
      <c r="A142" s="238"/>
      <c r="B142" s="208" t="s">
        <v>437</v>
      </c>
      <c r="C142" s="214" t="s">
        <v>438</v>
      </c>
      <c r="D142" s="295" t="s">
        <v>364</v>
      </c>
      <c r="E142" s="284">
        <f>(E80+E96+E124)</f>
        <v>0</v>
      </c>
      <c r="F142" s="284">
        <f>(F80+F96+F124)</f>
        <v>0</v>
      </c>
      <c r="G142" s="284">
        <f>(G80+G96+G124)</f>
        <v>0</v>
      </c>
      <c r="H142" s="284"/>
      <c r="I142" s="285">
        <f>(I80+I96+I124)</f>
        <v>273</v>
      </c>
      <c r="J142" s="240"/>
      <c r="K142" s="238"/>
      <c r="L142" s="238"/>
    </row>
    <row r="143" spans="1:12" ht="30" x14ac:dyDescent="0.25">
      <c r="A143" s="238"/>
      <c r="B143" s="293" t="s">
        <v>439</v>
      </c>
      <c r="C143" s="294" t="s">
        <v>440</v>
      </c>
      <c r="D143" s="261" t="s">
        <v>364</v>
      </c>
      <c r="E143" s="276"/>
      <c r="F143" s="276"/>
      <c r="G143" s="276"/>
      <c r="H143" s="270"/>
      <c r="I143" s="265">
        <v>4000</v>
      </c>
      <c r="J143" s="240"/>
      <c r="K143" s="238"/>
      <c r="L143" s="238"/>
    </row>
    <row r="144" spans="1:12" ht="30" x14ac:dyDescent="0.25">
      <c r="A144" s="238"/>
      <c r="B144" s="211" t="s">
        <v>441</v>
      </c>
      <c r="C144" s="282" t="s">
        <v>442</v>
      </c>
      <c r="D144" s="307"/>
      <c r="E144" s="390"/>
      <c r="F144" s="390"/>
      <c r="G144" s="390"/>
      <c r="H144" s="384"/>
      <c r="I144" s="213"/>
      <c r="J144" s="238"/>
      <c r="K144" s="238"/>
      <c r="L144" s="238"/>
    </row>
    <row r="145" spans="1:12" x14ac:dyDescent="0.25">
      <c r="A145" s="238"/>
      <c r="B145" s="299" t="s">
        <v>56</v>
      </c>
      <c r="C145" s="259" t="s">
        <v>443</v>
      </c>
      <c r="D145" s="260" t="s">
        <v>227</v>
      </c>
      <c r="E145" s="385"/>
      <c r="F145" s="385"/>
      <c r="G145" s="385"/>
      <c r="H145" s="268">
        <f>IFERROR(AVERAGEA(E145:G145),0)</f>
        <v>0</v>
      </c>
      <c r="I145" s="265"/>
      <c r="J145" s="238"/>
      <c r="K145" s="238"/>
      <c r="L145" s="238"/>
    </row>
    <row r="146" spans="1:12" x14ac:dyDescent="0.25">
      <c r="A146" s="238"/>
      <c r="B146" s="299" t="s">
        <v>58</v>
      </c>
      <c r="C146" s="259" t="s">
        <v>444</v>
      </c>
      <c r="D146" s="260" t="s">
        <v>364</v>
      </c>
      <c r="E146" s="385"/>
      <c r="F146" s="385"/>
      <c r="G146" s="385"/>
      <c r="H146" s="268">
        <f t="shared" ref="H146:H150" si="35">IFERROR(AVERAGEA(E146:G146),0)</f>
        <v>0</v>
      </c>
      <c r="I146" s="265"/>
      <c r="J146" s="238"/>
      <c r="K146" s="238"/>
      <c r="L146" s="238"/>
    </row>
    <row r="147" spans="1:12" x14ac:dyDescent="0.25">
      <c r="A147" s="238"/>
      <c r="B147" s="299" t="s">
        <v>0</v>
      </c>
      <c r="C147" s="259" t="s">
        <v>445</v>
      </c>
      <c r="D147" s="260" t="s">
        <v>203</v>
      </c>
      <c r="E147" s="385"/>
      <c r="F147" s="385"/>
      <c r="G147" s="385"/>
      <c r="H147" s="268">
        <f t="shared" si="35"/>
        <v>0</v>
      </c>
      <c r="I147" s="265"/>
      <c r="J147" s="238"/>
      <c r="K147" s="238"/>
      <c r="L147" s="238"/>
    </row>
    <row r="148" spans="1:12" x14ac:dyDescent="0.25">
      <c r="A148" s="238"/>
      <c r="B148" s="264" t="s">
        <v>61</v>
      </c>
      <c r="C148" s="259" t="s">
        <v>446</v>
      </c>
      <c r="D148" s="260" t="s">
        <v>203</v>
      </c>
      <c r="E148" s="385"/>
      <c r="F148" s="385"/>
      <c r="G148" s="385"/>
      <c r="H148" s="268">
        <f t="shared" si="35"/>
        <v>0</v>
      </c>
      <c r="I148" s="265"/>
      <c r="J148" s="238"/>
      <c r="K148" s="238"/>
      <c r="L148" s="238"/>
    </row>
    <row r="149" spans="1:12" x14ac:dyDescent="0.25">
      <c r="A149" s="238"/>
      <c r="B149" s="264" t="s">
        <v>81</v>
      </c>
      <c r="C149" s="259" t="s">
        <v>447</v>
      </c>
      <c r="D149" s="260" t="s">
        <v>71</v>
      </c>
      <c r="E149" s="385"/>
      <c r="F149" s="385"/>
      <c r="G149" s="385"/>
      <c r="H149" s="268">
        <f t="shared" si="35"/>
        <v>0</v>
      </c>
      <c r="I149" s="265"/>
      <c r="J149" s="238"/>
      <c r="K149" s="238"/>
      <c r="L149" s="238"/>
    </row>
    <row r="150" spans="1:12" ht="30" x14ac:dyDescent="0.25">
      <c r="A150" s="238"/>
      <c r="B150" s="299" t="s">
        <v>86</v>
      </c>
      <c r="C150" s="266" t="s">
        <v>448</v>
      </c>
      <c r="D150" s="261" t="s">
        <v>364</v>
      </c>
      <c r="E150" s="385"/>
      <c r="F150" s="385"/>
      <c r="G150" s="385"/>
      <c r="H150" s="268">
        <f t="shared" si="35"/>
        <v>0</v>
      </c>
      <c r="I150" s="265">
        <v>0</v>
      </c>
      <c r="J150" s="238"/>
      <c r="K150" s="238"/>
      <c r="L150" s="238"/>
    </row>
    <row r="151" spans="1:12" ht="47.25" customHeight="1" x14ac:dyDescent="0.25">
      <c r="A151" s="238"/>
      <c r="B151" s="335" t="s">
        <v>195</v>
      </c>
      <c r="C151" s="527" t="s">
        <v>553</v>
      </c>
      <c r="D151" s="528"/>
      <c r="E151" s="336"/>
      <c r="F151" s="336"/>
      <c r="G151" s="336"/>
      <c r="H151" s="337"/>
      <c r="I151" s="338"/>
      <c r="J151" s="238"/>
      <c r="K151" s="238"/>
      <c r="L151" s="238"/>
    </row>
    <row r="152" spans="1:12" x14ac:dyDescent="0.25">
      <c r="A152" s="238"/>
      <c r="B152" s="293" t="s">
        <v>449</v>
      </c>
      <c r="C152" s="294" t="s">
        <v>450</v>
      </c>
      <c r="D152" s="260"/>
      <c r="E152" s="276"/>
      <c r="F152" s="276"/>
      <c r="G152" s="276"/>
      <c r="H152" s="261"/>
      <c r="I152" s="292"/>
      <c r="J152" s="238"/>
      <c r="K152" s="238"/>
      <c r="L152" s="238"/>
    </row>
    <row r="153" spans="1:12" x14ac:dyDescent="0.25">
      <c r="A153" s="238"/>
      <c r="B153" s="264" t="s">
        <v>191</v>
      </c>
      <c r="C153" s="259" t="s">
        <v>451</v>
      </c>
      <c r="D153" s="260"/>
      <c r="E153" s="267"/>
      <c r="F153" s="267"/>
      <c r="G153" s="267"/>
      <c r="H153" s="384"/>
      <c r="I153" s="339"/>
      <c r="J153" s="238"/>
      <c r="K153" s="238"/>
      <c r="L153" s="238"/>
    </row>
    <row r="154" spans="1:12" x14ac:dyDescent="0.25">
      <c r="A154" s="238"/>
      <c r="B154" s="211" t="s">
        <v>452</v>
      </c>
      <c r="C154" s="282" t="s">
        <v>453</v>
      </c>
      <c r="D154" s="260"/>
      <c r="E154" s="267"/>
      <c r="F154" s="267"/>
      <c r="G154" s="267"/>
      <c r="H154" s="384"/>
      <c r="I154" s="292"/>
      <c r="J154" s="238"/>
      <c r="K154" s="238"/>
      <c r="L154" s="238"/>
    </row>
    <row r="155" spans="1:12" ht="30" x14ac:dyDescent="0.25">
      <c r="A155" s="238"/>
      <c r="B155" s="299" t="s">
        <v>56</v>
      </c>
      <c r="C155" s="259" t="s">
        <v>454</v>
      </c>
      <c r="D155" s="260" t="s">
        <v>390</v>
      </c>
      <c r="E155" s="385"/>
      <c r="F155" s="385"/>
      <c r="G155" s="385"/>
      <c r="H155" s="389"/>
      <c r="I155" s="265"/>
      <c r="J155" s="238"/>
      <c r="K155" s="238"/>
      <c r="L155" s="238"/>
    </row>
    <row r="156" spans="1:12" x14ac:dyDescent="0.25">
      <c r="A156" s="238"/>
      <c r="B156" s="299" t="s">
        <v>58</v>
      </c>
      <c r="C156" s="259" t="s">
        <v>455</v>
      </c>
      <c r="D156" s="260" t="s">
        <v>390</v>
      </c>
      <c r="E156" s="385"/>
      <c r="F156" s="385"/>
      <c r="G156" s="385"/>
      <c r="H156" s="389"/>
      <c r="I156" s="265"/>
      <c r="J156" s="238"/>
      <c r="K156" s="238"/>
      <c r="L156" s="238"/>
    </row>
    <row r="157" spans="1:12" x14ac:dyDescent="0.25">
      <c r="A157" s="238"/>
      <c r="B157" s="299" t="s">
        <v>0</v>
      </c>
      <c r="C157" s="259" t="s">
        <v>456</v>
      </c>
      <c r="D157" s="260" t="s">
        <v>390</v>
      </c>
      <c r="E157" s="385"/>
      <c r="F157" s="385"/>
      <c r="G157" s="385"/>
      <c r="H157" s="389"/>
      <c r="I157" s="265"/>
      <c r="J157" s="238"/>
      <c r="K157" s="238"/>
      <c r="L157" s="238"/>
    </row>
    <row r="158" spans="1:12" x14ac:dyDescent="0.25">
      <c r="A158" s="238"/>
      <c r="B158" s="264" t="s">
        <v>61</v>
      </c>
      <c r="C158" s="259" t="s">
        <v>457</v>
      </c>
      <c r="D158" s="260" t="s">
        <v>344</v>
      </c>
      <c r="E158" s="385"/>
      <c r="F158" s="385"/>
      <c r="G158" s="385"/>
      <c r="H158" s="268">
        <f t="shared" ref="H158:H164" si="36">IFERROR(AVERAGEA(E158:G158),0)</f>
        <v>0</v>
      </c>
      <c r="I158" s="265"/>
      <c r="J158" s="238"/>
      <c r="K158" s="238"/>
      <c r="L158" s="238"/>
    </row>
    <row r="159" spans="1:12" x14ac:dyDescent="0.25">
      <c r="A159" s="238"/>
      <c r="B159" s="314" t="s">
        <v>81</v>
      </c>
      <c r="C159" s="259" t="s">
        <v>458</v>
      </c>
      <c r="D159" s="260" t="s">
        <v>344</v>
      </c>
      <c r="E159" s="385"/>
      <c r="F159" s="385"/>
      <c r="G159" s="385"/>
      <c r="H159" s="268">
        <f t="shared" si="36"/>
        <v>0</v>
      </c>
      <c r="I159" s="265"/>
      <c r="J159" s="238"/>
      <c r="K159" s="238"/>
      <c r="L159" s="238"/>
    </row>
    <row r="160" spans="1:12" x14ac:dyDescent="0.25">
      <c r="A160" s="238"/>
      <c r="B160" s="314" t="s">
        <v>86</v>
      </c>
      <c r="C160" s="266" t="s">
        <v>459</v>
      </c>
      <c r="D160" s="260" t="s">
        <v>344</v>
      </c>
      <c r="E160" s="385"/>
      <c r="F160" s="385"/>
      <c r="G160" s="385"/>
      <c r="H160" s="268">
        <f t="shared" si="36"/>
        <v>0</v>
      </c>
      <c r="I160" s="265"/>
      <c r="J160" s="238"/>
      <c r="K160" s="238"/>
      <c r="L160" s="238"/>
    </row>
    <row r="161" spans="1:12" ht="30" x14ac:dyDescent="0.25">
      <c r="A161" s="238"/>
      <c r="B161" s="299" t="s">
        <v>88</v>
      </c>
      <c r="C161" s="317" t="s">
        <v>460</v>
      </c>
      <c r="D161" s="260" t="s">
        <v>344</v>
      </c>
      <c r="E161" s="385"/>
      <c r="F161" s="385"/>
      <c r="G161" s="385"/>
      <c r="H161" s="268"/>
      <c r="I161" s="265"/>
      <c r="J161" s="238"/>
      <c r="K161" s="238"/>
      <c r="L161" s="238"/>
    </row>
    <row r="162" spans="1:12" ht="30" x14ac:dyDescent="0.25">
      <c r="A162" s="238"/>
      <c r="B162" s="209" t="s">
        <v>461</v>
      </c>
      <c r="C162" s="266" t="s">
        <v>462</v>
      </c>
      <c r="D162" s="260" t="s">
        <v>344</v>
      </c>
      <c r="E162" s="385"/>
      <c r="F162" s="385"/>
      <c r="G162" s="385"/>
      <c r="H162" s="268">
        <f t="shared" si="36"/>
        <v>0</v>
      </c>
      <c r="I162" s="265"/>
      <c r="J162" s="238"/>
      <c r="K162" s="238"/>
      <c r="L162" s="238"/>
    </row>
    <row r="163" spans="1:12" x14ac:dyDescent="0.25">
      <c r="A163" s="238"/>
      <c r="B163" s="210" t="s">
        <v>463</v>
      </c>
      <c r="C163" s="266" t="s">
        <v>464</v>
      </c>
      <c r="D163" s="260" t="s">
        <v>344</v>
      </c>
      <c r="E163" s="385"/>
      <c r="F163" s="385"/>
      <c r="G163" s="385"/>
      <c r="H163" s="268">
        <f t="shared" si="36"/>
        <v>0</v>
      </c>
      <c r="I163" s="265"/>
      <c r="J163" s="238"/>
      <c r="K163" s="238"/>
      <c r="L163" s="238"/>
    </row>
    <row r="164" spans="1:12" ht="30" x14ac:dyDescent="0.25">
      <c r="A164" s="238"/>
      <c r="B164" s="210" t="s">
        <v>465</v>
      </c>
      <c r="C164" s="266" t="s">
        <v>466</v>
      </c>
      <c r="D164" s="260" t="s">
        <v>344</v>
      </c>
      <c r="E164" s="385"/>
      <c r="F164" s="385"/>
      <c r="G164" s="385"/>
      <c r="H164" s="268">
        <f t="shared" si="36"/>
        <v>0</v>
      </c>
      <c r="I164" s="265"/>
      <c r="J164" s="238"/>
      <c r="K164" s="238"/>
      <c r="L164" s="238"/>
    </row>
    <row r="165" spans="1:12" x14ac:dyDescent="0.25">
      <c r="A165" s="238"/>
      <c r="B165" s="388" t="s">
        <v>467</v>
      </c>
      <c r="C165" s="263" t="s">
        <v>468</v>
      </c>
      <c r="D165" s="260"/>
      <c r="E165" s="276"/>
      <c r="F165" s="276"/>
      <c r="G165" s="276"/>
      <c r="H165" s="303"/>
      <c r="I165" s="292"/>
      <c r="J165" s="238"/>
      <c r="K165" s="238"/>
      <c r="L165" s="238"/>
    </row>
    <row r="166" spans="1:12" ht="30" x14ac:dyDescent="0.25">
      <c r="A166" s="238"/>
      <c r="B166" s="299" t="s">
        <v>56</v>
      </c>
      <c r="C166" s="259" t="s">
        <v>454</v>
      </c>
      <c r="D166" s="260" t="s">
        <v>390</v>
      </c>
      <c r="E166" s="385"/>
      <c r="F166" s="385"/>
      <c r="G166" s="385"/>
      <c r="H166" s="389"/>
      <c r="I166" s="265"/>
      <c r="J166" s="238"/>
      <c r="K166" s="238"/>
      <c r="L166" s="238"/>
    </row>
    <row r="167" spans="1:12" x14ac:dyDescent="0.25">
      <c r="A167" s="238"/>
      <c r="B167" s="299" t="s">
        <v>58</v>
      </c>
      <c r="C167" s="259" t="s">
        <v>455</v>
      </c>
      <c r="D167" s="260" t="s">
        <v>390</v>
      </c>
      <c r="E167" s="385"/>
      <c r="F167" s="385"/>
      <c r="G167" s="385"/>
      <c r="H167" s="389"/>
      <c r="I167" s="265"/>
      <c r="J167" s="238"/>
      <c r="K167" s="238"/>
      <c r="L167" s="238"/>
    </row>
    <row r="168" spans="1:12" x14ac:dyDescent="0.25">
      <c r="A168" s="238"/>
      <c r="B168" s="299" t="s">
        <v>0</v>
      </c>
      <c r="C168" s="259" t="s">
        <v>456</v>
      </c>
      <c r="D168" s="260" t="s">
        <v>390</v>
      </c>
      <c r="E168" s="385"/>
      <c r="F168" s="385"/>
      <c r="G168" s="385"/>
      <c r="H168" s="389"/>
      <c r="I168" s="265"/>
      <c r="J168" s="238"/>
      <c r="K168" s="238"/>
      <c r="L168" s="238"/>
    </row>
    <row r="169" spans="1:12" x14ac:dyDescent="0.25">
      <c r="A169" s="238"/>
      <c r="B169" s="299" t="s">
        <v>61</v>
      </c>
      <c r="C169" s="259" t="s">
        <v>457</v>
      </c>
      <c r="D169" s="260" t="s">
        <v>344</v>
      </c>
      <c r="E169" s="385"/>
      <c r="F169" s="385"/>
      <c r="G169" s="385"/>
      <c r="H169" s="268">
        <f t="shared" ref="H169:H175" si="37">IFERROR(AVERAGEA(E169:G169),0)</f>
        <v>0</v>
      </c>
      <c r="I169" s="265"/>
      <c r="J169" s="238"/>
      <c r="K169" s="238"/>
      <c r="L169" s="238"/>
    </row>
    <row r="170" spans="1:12" x14ac:dyDescent="0.25">
      <c r="A170" s="238"/>
      <c r="B170" s="314" t="s">
        <v>81</v>
      </c>
      <c r="C170" s="259" t="s">
        <v>458</v>
      </c>
      <c r="D170" s="260" t="s">
        <v>344</v>
      </c>
      <c r="E170" s="385"/>
      <c r="F170" s="385"/>
      <c r="G170" s="385"/>
      <c r="H170" s="268">
        <f t="shared" si="37"/>
        <v>0</v>
      </c>
      <c r="I170" s="265"/>
      <c r="J170" s="238"/>
      <c r="K170" s="238"/>
      <c r="L170" s="238"/>
    </row>
    <row r="171" spans="1:12" x14ac:dyDescent="0.25">
      <c r="A171" s="238"/>
      <c r="B171" s="314" t="s">
        <v>86</v>
      </c>
      <c r="C171" s="266" t="s">
        <v>459</v>
      </c>
      <c r="D171" s="260" t="s">
        <v>344</v>
      </c>
      <c r="E171" s="385"/>
      <c r="F171" s="385"/>
      <c r="G171" s="385"/>
      <c r="H171" s="268">
        <f t="shared" si="37"/>
        <v>0</v>
      </c>
      <c r="I171" s="265"/>
      <c r="J171" s="238"/>
      <c r="K171" s="238"/>
      <c r="L171" s="238"/>
    </row>
    <row r="172" spans="1:12" ht="30" x14ac:dyDescent="0.25">
      <c r="A172" s="238"/>
      <c r="B172" s="299" t="s">
        <v>88</v>
      </c>
      <c r="C172" s="317" t="s">
        <v>469</v>
      </c>
      <c r="D172" s="260"/>
      <c r="E172" s="385"/>
      <c r="F172" s="385"/>
      <c r="G172" s="385"/>
      <c r="H172" s="268">
        <f t="shared" si="37"/>
        <v>0</v>
      </c>
      <c r="I172" s="265"/>
      <c r="J172" s="238"/>
      <c r="K172" s="238"/>
      <c r="L172" s="238"/>
    </row>
    <row r="173" spans="1:12" ht="30" x14ac:dyDescent="0.25">
      <c r="A173" s="238"/>
      <c r="B173" s="209" t="s">
        <v>461</v>
      </c>
      <c r="C173" s="266" t="s">
        <v>462</v>
      </c>
      <c r="D173" s="260" t="s">
        <v>344</v>
      </c>
      <c r="E173" s="385"/>
      <c r="F173" s="385"/>
      <c r="G173" s="385"/>
      <c r="H173" s="268">
        <f t="shared" si="37"/>
        <v>0</v>
      </c>
      <c r="I173" s="265"/>
      <c r="J173" s="238"/>
      <c r="K173" s="238"/>
      <c r="L173" s="238"/>
    </row>
    <row r="174" spans="1:12" x14ac:dyDescent="0.25">
      <c r="A174" s="238"/>
      <c r="B174" s="211" t="s">
        <v>463</v>
      </c>
      <c r="C174" s="266" t="s">
        <v>464</v>
      </c>
      <c r="D174" s="260" t="s">
        <v>344</v>
      </c>
      <c r="E174" s="385"/>
      <c r="F174" s="385"/>
      <c r="G174" s="385"/>
      <c r="H174" s="268">
        <f t="shared" si="37"/>
        <v>0</v>
      </c>
      <c r="I174" s="265"/>
      <c r="J174" s="238"/>
      <c r="K174" s="238"/>
      <c r="L174" s="238"/>
    </row>
    <row r="175" spans="1:12" ht="30" x14ac:dyDescent="0.25">
      <c r="A175" s="238"/>
      <c r="B175" s="211" t="s">
        <v>465</v>
      </c>
      <c r="C175" s="266" t="s">
        <v>466</v>
      </c>
      <c r="D175" s="260" t="s">
        <v>344</v>
      </c>
      <c r="E175" s="385"/>
      <c r="F175" s="385"/>
      <c r="G175" s="385"/>
      <c r="H175" s="268">
        <f t="shared" si="37"/>
        <v>0</v>
      </c>
      <c r="I175" s="265"/>
      <c r="J175" s="238"/>
      <c r="K175" s="238"/>
      <c r="L175" s="238"/>
    </row>
    <row r="176" spans="1:12" ht="30" x14ac:dyDescent="0.25">
      <c r="A176" s="238"/>
      <c r="B176" s="341" t="s">
        <v>470</v>
      </c>
      <c r="C176" s="214" t="s">
        <v>471</v>
      </c>
      <c r="D176" s="215" t="s">
        <v>213</v>
      </c>
      <c r="E176" s="212">
        <f>(E155*E160+E166*E171)/10^4</f>
        <v>0</v>
      </c>
      <c r="F176" s="212">
        <f t="shared" ref="F176:G176" si="38">(F155*F160+F166*F171)/10^4</f>
        <v>0</v>
      </c>
      <c r="G176" s="212">
        <f t="shared" si="38"/>
        <v>0</v>
      </c>
      <c r="H176" s="342"/>
      <c r="I176" s="213">
        <f>(I155*I160+I166*I171)/10^4</f>
        <v>0</v>
      </c>
      <c r="J176" s="238"/>
      <c r="K176" s="238"/>
      <c r="L176" s="238"/>
    </row>
    <row r="177" spans="1:12" ht="45" x14ac:dyDescent="0.25">
      <c r="A177" s="238"/>
      <c r="B177" s="208" t="s">
        <v>472</v>
      </c>
      <c r="C177" s="214" t="s">
        <v>473</v>
      </c>
      <c r="D177" s="215" t="s">
        <v>213</v>
      </c>
      <c r="E177" s="216">
        <f>(E157*E161+E168*E172)/10^4</f>
        <v>0</v>
      </c>
      <c r="F177" s="216">
        <f t="shared" ref="F177:G177" si="39">(F157*F161+F168*F172)/10^4</f>
        <v>0</v>
      </c>
      <c r="G177" s="216">
        <f t="shared" si="39"/>
        <v>0</v>
      </c>
      <c r="H177" s="342"/>
      <c r="I177" s="217">
        <f t="shared" ref="I177" si="40">(I157*I161+I168*I172)/10^4</f>
        <v>0</v>
      </c>
      <c r="J177" s="238"/>
      <c r="K177" s="240"/>
      <c r="L177" s="238"/>
    </row>
    <row r="178" spans="1:12" x14ac:dyDescent="0.25">
      <c r="A178" s="238"/>
      <c r="B178" s="293" t="s">
        <v>217</v>
      </c>
      <c r="C178" s="294" t="s">
        <v>474</v>
      </c>
      <c r="D178" s="260"/>
      <c r="E178" s="329"/>
      <c r="F178" s="329"/>
      <c r="G178" s="329"/>
      <c r="H178" s="261"/>
      <c r="I178" s="292"/>
      <c r="J178" s="238"/>
      <c r="K178" s="238"/>
      <c r="L178" s="238"/>
    </row>
    <row r="179" spans="1:12" ht="15.75" x14ac:dyDescent="0.25">
      <c r="A179" s="238"/>
      <c r="B179" s="320" t="s">
        <v>475</v>
      </c>
      <c r="C179" s="321" t="s">
        <v>476</v>
      </c>
      <c r="D179" s="260"/>
      <c r="E179" s="329"/>
      <c r="F179" s="329"/>
      <c r="G179" s="329"/>
      <c r="H179" s="261"/>
      <c r="I179" s="292"/>
      <c r="J179" s="238"/>
      <c r="K179" s="238"/>
      <c r="L179" s="238"/>
    </row>
    <row r="180" spans="1:12" ht="30" x14ac:dyDescent="0.25">
      <c r="A180" s="238"/>
      <c r="B180" s="299" t="s">
        <v>56</v>
      </c>
      <c r="C180" s="259" t="s">
        <v>477</v>
      </c>
      <c r="D180" s="260" t="s">
        <v>390</v>
      </c>
      <c r="E180" s="385"/>
      <c r="F180" s="385"/>
      <c r="G180" s="385"/>
      <c r="H180" s="389"/>
      <c r="I180" s="265"/>
      <c r="J180" s="238"/>
      <c r="K180" s="238"/>
      <c r="L180" s="238"/>
    </row>
    <row r="181" spans="1:12" ht="30" x14ac:dyDescent="0.25">
      <c r="A181" s="238"/>
      <c r="B181" s="299" t="s">
        <v>58</v>
      </c>
      <c r="C181" s="259" t="s">
        <v>478</v>
      </c>
      <c r="D181" s="260" t="s">
        <v>390</v>
      </c>
      <c r="E181" s="385"/>
      <c r="F181" s="385"/>
      <c r="G181" s="385"/>
      <c r="H181" s="389"/>
      <c r="I181" s="265"/>
      <c r="J181" s="238"/>
      <c r="K181" s="238"/>
      <c r="L181" s="238"/>
    </row>
    <row r="182" spans="1:12" x14ac:dyDescent="0.25">
      <c r="A182" s="238"/>
      <c r="B182" s="299" t="s">
        <v>0</v>
      </c>
      <c r="C182" s="259" t="s">
        <v>457</v>
      </c>
      <c r="D182" s="260" t="s">
        <v>393</v>
      </c>
      <c r="E182" s="385"/>
      <c r="F182" s="385"/>
      <c r="G182" s="385"/>
      <c r="H182" s="268">
        <f t="shared" ref="H182:H189" si="41">IFERROR(AVERAGEA(E182:G182),0)</f>
        <v>0</v>
      </c>
      <c r="I182" s="265"/>
      <c r="J182" s="238"/>
      <c r="K182" s="238"/>
      <c r="L182" s="238"/>
    </row>
    <row r="183" spans="1:12" x14ac:dyDescent="0.25">
      <c r="A183" s="238"/>
      <c r="B183" s="264" t="s">
        <v>61</v>
      </c>
      <c r="C183" s="259" t="s">
        <v>479</v>
      </c>
      <c r="D183" s="260" t="s">
        <v>393</v>
      </c>
      <c r="E183" s="385"/>
      <c r="F183" s="385"/>
      <c r="G183" s="385"/>
      <c r="H183" s="268">
        <f t="shared" si="41"/>
        <v>0</v>
      </c>
      <c r="I183" s="265"/>
      <c r="J183" s="238"/>
      <c r="K183" s="238"/>
      <c r="L183" s="238"/>
    </row>
    <row r="184" spans="1:12" x14ac:dyDescent="0.25">
      <c r="A184" s="238"/>
      <c r="B184" s="314" t="s">
        <v>81</v>
      </c>
      <c r="C184" s="259" t="s">
        <v>480</v>
      </c>
      <c r="D184" s="260" t="s">
        <v>410</v>
      </c>
      <c r="E184" s="385"/>
      <c r="F184" s="385"/>
      <c r="G184" s="385"/>
      <c r="H184" s="268">
        <f t="shared" si="41"/>
        <v>0</v>
      </c>
      <c r="I184" s="265"/>
      <c r="J184" s="238"/>
      <c r="K184" s="238"/>
      <c r="L184" s="238"/>
    </row>
    <row r="185" spans="1:12" x14ac:dyDescent="0.25">
      <c r="A185" s="238"/>
      <c r="B185" s="314" t="s">
        <v>86</v>
      </c>
      <c r="C185" s="266" t="s">
        <v>459</v>
      </c>
      <c r="D185" s="260" t="s">
        <v>393</v>
      </c>
      <c r="E185" s="385"/>
      <c r="F185" s="385"/>
      <c r="G185" s="385"/>
      <c r="H185" s="268">
        <f t="shared" si="41"/>
        <v>0</v>
      </c>
      <c r="I185" s="265"/>
      <c r="J185" s="238"/>
      <c r="K185" s="238"/>
      <c r="L185" s="238"/>
    </row>
    <row r="186" spans="1:12" ht="30" x14ac:dyDescent="0.25">
      <c r="A186" s="238"/>
      <c r="B186" s="299" t="s">
        <v>88</v>
      </c>
      <c r="C186" s="266" t="s">
        <v>469</v>
      </c>
      <c r="D186" s="260" t="s">
        <v>344</v>
      </c>
      <c r="E186" s="385"/>
      <c r="F186" s="385"/>
      <c r="G186" s="385"/>
      <c r="H186" s="268">
        <f t="shared" si="41"/>
        <v>0</v>
      </c>
      <c r="I186" s="265"/>
      <c r="J186" s="238"/>
      <c r="K186" s="238"/>
      <c r="L186" s="238"/>
    </row>
    <row r="187" spans="1:12" ht="30" x14ac:dyDescent="0.25">
      <c r="A187" s="238"/>
      <c r="B187" s="209" t="s">
        <v>461</v>
      </c>
      <c r="C187" s="259" t="s">
        <v>462</v>
      </c>
      <c r="D187" s="260" t="s">
        <v>393</v>
      </c>
      <c r="E187" s="385"/>
      <c r="F187" s="385"/>
      <c r="G187" s="385"/>
      <c r="H187" s="268">
        <f t="shared" si="41"/>
        <v>0</v>
      </c>
      <c r="I187" s="265"/>
      <c r="J187" s="238"/>
      <c r="K187" s="238"/>
      <c r="L187" s="238"/>
    </row>
    <row r="188" spans="1:12" x14ac:dyDescent="0.25">
      <c r="A188" s="238"/>
      <c r="B188" s="211" t="s">
        <v>463</v>
      </c>
      <c r="C188" s="259" t="s">
        <v>464</v>
      </c>
      <c r="D188" s="260" t="s">
        <v>393</v>
      </c>
      <c r="E188" s="385"/>
      <c r="F188" s="385"/>
      <c r="G188" s="385"/>
      <c r="H188" s="268">
        <f t="shared" si="41"/>
        <v>0</v>
      </c>
      <c r="I188" s="265"/>
      <c r="J188" s="238"/>
      <c r="K188" s="238"/>
      <c r="L188" s="238"/>
    </row>
    <row r="189" spans="1:12" ht="30" x14ac:dyDescent="0.25">
      <c r="A189" s="238"/>
      <c r="B189" s="211" t="s">
        <v>465</v>
      </c>
      <c r="C189" s="259" t="s">
        <v>466</v>
      </c>
      <c r="D189" s="260" t="s">
        <v>393</v>
      </c>
      <c r="E189" s="385"/>
      <c r="F189" s="385"/>
      <c r="G189" s="385"/>
      <c r="H189" s="268">
        <f t="shared" si="41"/>
        <v>0</v>
      </c>
      <c r="I189" s="265"/>
      <c r="J189" s="238"/>
      <c r="K189" s="238"/>
      <c r="L189" s="238"/>
    </row>
    <row r="190" spans="1:12" ht="31.5" x14ac:dyDescent="0.25">
      <c r="A190" s="238"/>
      <c r="B190" s="320" t="s">
        <v>481</v>
      </c>
      <c r="C190" s="321" t="s">
        <v>482</v>
      </c>
      <c r="D190" s="260"/>
      <c r="E190" s="276"/>
      <c r="F190" s="276"/>
      <c r="G190" s="276"/>
      <c r="H190" s="261"/>
      <c r="I190" s="292"/>
      <c r="J190" s="238"/>
      <c r="K190" s="238"/>
      <c r="L190" s="238"/>
    </row>
    <row r="191" spans="1:12" ht="30" x14ac:dyDescent="0.25">
      <c r="A191" s="238"/>
      <c r="B191" s="299" t="s">
        <v>56</v>
      </c>
      <c r="C191" s="259" t="s">
        <v>477</v>
      </c>
      <c r="D191" s="260" t="s">
        <v>390</v>
      </c>
      <c r="E191" s="267"/>
      <c r="F191" s="267"/>
      <c r="G191" s="267"/>
      <c r="H191" s="389"/>
      <c r="I191" s="265"/>
      <c r="J191" s="238"/>
      <c r="K191" s="238"/>
      <c r="L191" s="238"/>
    </row>
    <row r="192" spans="1:12" ht="30" x14ac:dyDescent="0.25">
      <c r="A192" s="238"/>
      <c r="B192" s="299" t="s">
        <v>58</v>
      </c>
      <c r="C192" s="259" t="s">
        <v>478</v>
      </c>
      <c r="D192" s="260" t="s">
        <v>390</v>
      </c>
      <c r="E192" s="267"/>
      <c r="F192" s="267"/>
      <c r="G192" s="267"/>
      <c r="H192" s="389"/>
      <c r="I192" s="265"/>
      <c r="J192" s="238"/>
      <c r="K192" s="238"/>
      <c r="L192" s="238"/>
    </row>
    <row r="193" spans="1:12" x14ac:dyDescent="0.25">
      <c r="A193" s="238"/>
      <c r="B193" s="299" t="s">
        <v>0</v>
      </c>
      <c r="C193" s="259" t="s">
        <v>457</v>
      </c>
      <c r="D193" s="260" t="s">
        <v>344</v>
      </c>
      <c r="E193" s="267"/>
      <c r="F193" s="267"/>
      <c r="G193" s="267"/>
      <c r="H193" s="268">
        <f t="shared" ref="H193:H200" si="42">IFERROR(AVERAGEA(E193:G193),0)</f>
        <v>0</v>
      </c>
      <c r="I193" s="265"/>
      <c r="J193" s="238"/>
      <c r="K193" s="238"/>
      <c r="L193" s="238"/>
    </row>
    <row r="194" spans="1:12" x14ac:dyDescent="0.25">
      <c r="A194" s="238"/>
      <c r="B194" s="264" t="s">
        <v>61</v>
      </c>
      <c r="C194" s="259" t="s">
        <v>458</v>
      </c>
      <c r="D194" s="260" t="s">
        <v>344</v>
      </c>
      <c r="E194" s="267"/>
      <c r="F194" s="267"/>
      <c r="G194" s="267"/>
      <c r="H194" s="268">
        <f t="shared" si="42"/>
        <v>0</v>
      </c>
      <c r="I194" s="265"/>
      <c r="J194" s="238"/>
      <c r="K194" s="238"/>
      <c r="L194" s="238"/>
    </row>
    <row r="195" spans="1:12" x14ac:dyDescent="0.25">
      <c r="A195" s="238"/>
      <c r="B195" s="314" t="s">
        <v>81</v>
      </c>
      <c r="C195" s="259" t="s">
        <v>480</v>
      </c>
      <c r="D195" s="260" t="s">
        <v>410</v>
      </c>
      <c r="E195" s="267"/>
      <c r="F195" s="267"/>
      <c r="G195" s="267"/>
      <c r="H195" s="268">
        <f t="shared" si="42"/>
        <v>0</v>
      </c>
      <c r="I195" s="265"/>
      <c r="J195" s="238"/>
      <c r="K195" s="238"/>
      <c r="L195" s="238"/>
    </row>
    <row r="196" spans="1:12" x14ac:dyDescent="0.25">
      <c r="A196" s="238"/>
      <c r="B196" s="314" t="s">
        <v>86</v>
      </c>
      <c r="C196" s="266" t="s">
        <v>459</v>
      </c>
      <c r="D196" s="260" t="s">
        <v>344</v>
      </c>
      <c r="E196" s="267"/>
      <c r="F196" s="267"/>
      <c r="G196" s="267"/>
      <c r="H196" s="268">
        <f t="shared" si="42"/>
        <v>0</v>
      </c>
      <c r="I196" s="265"/>
      <c r="J196" s="238"/>
      <c r="K196" s="238"/>
      <c r="L196" s="238"/>
    </row>
    <row r="197" spans="1:12" ht="30" x14ac:dyDescent="0.25">
      <c r="A197" s="238"/>
      <c r="B197" s="299" t="s">
        <v>88</v>
      </c>
      <c r="C197" s="266" t="s">
        <v>469</v>
      </c>
      <c r="D197" s="260" t="s">
        <v>344</v>
      </c>
      <c r="E197" s="267"/>
      <c r="F197" s="267"/>
      <c r="G197" s="267"/>
      <c r="H197" s="268">
        <f t="shared" si="42"/>
        <v>0</v>
      </c>
      <c r="I197" s="265"/>
      <c r="J197" s="238"/>
      <c r="K197" s="238"/>
      <c r="L197" s="238"/>
    </row>
    <row r="198" spans="1:12" ht="30" x14ac:dyDescent="0.25">
      <c r="A198" s="238"/>
      <c r="B198" s="209" t="s">
        <v>461</v>
      </c>
      <c r="C198" s="266" t="s">
        <v>462</v>
      </c>
      <c r="D198" s="260" t="s">
        <v>344</v>
      </c>
      <c r="E198" s="267"/>
      <c r="F198" s="267"/>
      <c r="G198" s="267"/>
      <c r="H198" s="268">
        <f t="shared" si="42"/>
        <v>0</v>
      </c>
      <c r="I198" s="265"/>
      <c r="J198" s="238"/>
      <c r="K198" s="238"/>
      <c r="L198" s="238"/>
    </row>
    <row r="199" spans="1:12" x14ac:dyDescent="0.25">
      <c r="A199" s="238"/>
      <c r="B199" s="210" t="s">
        <v>463</v>
      </c>
      <c r="C199" s="266" t="s">
        <v>464</v>
      </c>
      <c r="D199" s="260" t="s">
        <v>344</v>
      </c>
      <c r="E199" s="267"/>
      <c r="F199" s="267"/>
      <c r="G199" s="267"/>
      <c r="H199" s="268">
        <f t="shared" si="42"/>
        <v>0</v>
      </c>
      <c r="I199" s="265"/>
      <c r="J199" s="238"/>
      <c r="K199" s="238"/>
      <c r="L199" s="238"/>
    </row>
    <row r="200" spans="1:12" ht="30" x14ac:dyDescent="0.25">
      <c r="A200" s="238"/>
      <c r="B200" s="210" t="s">
        <v>465</v>
      </c>
      <c r="C200" s="266" t="s">
        <v>466</v>
      </c>
      <c r="D200" s="260" t="s">
        <v>344</v>
      </c>
      <c r="E200" s="267"/>
      <c r="F200" s="267"/>
      <c r="G200" s="267"/>
      <c r="H200" s="268">
        <f t="shared" si="42"/>
        <v>0</v>
      </c>
      <c r="I200" s="265"/>
      <c r="J200" s="238"/>
      <c r="K200" s="238"/>
      <c r="L200" s="238"/>
    </row>
    <row r="201" spans="1:12" ht="31.5" x14ac:dyDescent="0.25">
      <c r="A201" s="238"/>
      <c r="B201" s="320" t="s">
        <v>483</v>
      </c>
      <c r="C201" s="321" t="s">
        <v>484</v>
      </c>
      <c r="D201" s="260"/>
      <c r="E201" s="276"/>
      <c r="F201" s="276"/>
      <c r="G201" s="276"/>
      <c r="H201" s="261"/>
      <c r="I201" s="292"/>
      <c r="J201" s="238"/>
      <c r="K201" s="238"/>
      <c r="L201" s="238"/>
    </row>
    <row r="202" spans="1:12" ht="30" x14ac:dyDescent="0.25">
      <c r="A202" s="238"/>
      <c r="B202" s="299" t="s">
        <v>56</v>
      </c>
      <c r="C202" s="266" t="s">
        <v>477</v>
      </c>
      <c r="D202" s="260" t="s">
        <v>390</v>
      </c>
      <c r="E202" s="267"/>
      <c r="F202" s="267"/>
      <c r="G202" s="267"/>
      <c r="H202" s="389"/>
      <c r="I202" s="265"/>
      <c r="J202" s="238"/>
      <c r="K202" s="238"/>
      <c r="L202" s="238"/>
    </row>
    <row r="203" spans="1:12" ht="30" x14ac:dyDescent="0.25">
      <c r="A203" s="238"/>
      <c r="B203" s="299" t="s">
        <v>58</v>
      </c>
      <c r="C203" s="266" t="s">
        <v>478</v>
      </c>
      <c r="D203" s="260" t="s">
        <v>390</v>
      </c>
      <c r="E203" s="267"/>
      <c r="F203" s="267"/>
      <c r="G203" s="267"/>
      <c r="H203" s="389"/>
      <c r="I203" s="265"/>
      <c r="J203" s="238"/>
      <c r="K203" s="238"/>
      <c r="L203" s="238"/>
    </row>
    <row r="204" spans="1:12" x14ac:dyDescent="0.25">
      <c r="A204" s="238"/>
      <c r="B204" s="299" t="s">
        <v>0</v>
      </c>
      <c r="C204" s="266" t="s">
        <v>457</v>
      </c>
      <c r="D204" s="260" t="s">
        <v>344</v>
      </c>
      <c r="E204" s="267"/>
      <c r="F204" s="267"/>
      <c r="G204" s="267"/>
      <c r="H204" s="268">
        <f t="shared" ref="H204:H211" si="43">IFERROR(AVERAGEA(E204:G204),0)</f>
        <v>0</v>
      </c>
      <c r="I204" s="265"/>
      <c r="J204" s="238"/>
      <c r="K204" s="238"/>
      <c r="L204" s="238"/>
    </row>
    <row r="205" spans="1:12" x14ac:dyDescent="0.25">
      <c r="A205" s="238"/>
      <c r="B205" s="299" t="s">
        <v>61</v>
      </c>
      <c r="C205" s="266" t="s">
        <v>458</v>
      </c>
      <c r="D205" s="260" t="s">
        <v>344</v>
      </c>
      <c r="E205" s="267"/>
      <c r="F205" s="267"/>
      <c r="G205" s="267"/>
      <c r="H205" s="268">
        <f t="shared" si="43"/>
        <v>0</v>
      </c>
      <c r="I205" s="265"/>
      <c r="J205" s="238"/>
      <c r="K205" s="238"/>
      <c r="L205" s="238"/>
    </row>
    <row r="206" spans="1:12" x14ac:dyDescent="0.25">
      <c r="A206" s="238"/>
      <c r="B206" s="314" t="s">
        <v>81</v>
      </c>
      <c r="C206" s="266" t="s">
        <v>480</v>
      </c>
      <c r="D206" s="260" t="s">
        <v>410</v>
      </c>
      <c r="E206" s="267"/>
      <c r="F206" s="267"/>
      <c r="G206" s="267"/>
      <c r="H206" s="268">
        <f t="shared" si="43"/>
        <v>0</v>
      </c>
      <c r="I206" s="265"/>
      <c r="J206" s="238"/>
      <c r="K206" s="238"/>
      <c r="L206" s="238"/>
    </row>
    <row r="207" spans="1:12" x14ac:dyDescent="0.25">
      <c r="A207" s="238"/>
      <c r="B207" s="314" t="s">
        <v>86</v>
      </c>
      <c r="C207" s="266" t="s">
        <v>459</v>
      </c>
      <c r="D207" s="260" t="s">
        <v>344</v>
      </c>
      <c r="E207" s="267"/>
      <c r="F207" s="267"/>
      <c r="G207" s="267"/>
      <c r="H207" s="268">
        <f t="shared" si="43"/>
        <v>0</v>
      </c>
      <c r="I207" s="265"/>
      <c r="J207" s="238"/>
      <c r="K207" s="238"/>
      <c r="L207" s="238"/>
    </row>
    <row r="208" spans="1:12" ht="30" x14ac:dyDescent="0.25">
      <c r="A208" s="238"/>
      <c r="B208" s="299" t="s">
        <v>88</v>
      </c>
      <c r="C208" s="266" t="s">
        <v>469</v>
      </c>
      <c r="D208" s="260" t="s">
        <v>344</v>
      </c>
      <c r="E208" s="267"/>
      <c r="F208" s="267"/>
      <c r="G208" s="267"/>
      <c r="H208" s="268">
        <f t="shared" si="43"/>
        <v>0</v>
      </c>
      <c r="I208" s="265"/>
      <c r="J208" s="238"/>
      <c r="K208" s="238"/>
      <c r="L208" s="238"/>
    </row>
    <row r="209" spans="1:12" ht="30" x14ac:dyDescent="0.25">
      <c r="A209" s="238"/>
      <c r="B209" s="209" t="s">
        <v>461</v>
      </c>
      <c r="C209" s="259" t="s">
        <v>462</v>
      </c>
      <c r="D209" s="260" t="s">
        <v>344</v>
      </c>
      <c r="E209" s="267"/>
      <c r="F209" s="267"/>
      <c r="G209" s="267"/>
      <c r="H209" s="268">
        <f t="shared" si="43"/>
        <v>0</v>
      </c>
      <c r="I209" s="265"/>
      <c r="J209" s="238"/>
      <c r="K209" s="238"/>
      <c r="L209" s="238"/>
    </row>
    <row r="210" spans="1:12" x14ac:dyDescent="0.25">
      <c r="A210" s="238"/>
      <c r="B210" s="211" t="s">
        <v>463</v>
      </c>
      <c r="C210" s="259" t="s">
        <v>464</v>
      </c>
      <c r="D210" s="260" t="s">
        <v>344</v>
      </c>
      <c r="E210" s="267"/>
      <c r="F210" s="267"/>
      <c r="G210" s="267"/>
      <c r="H210" s="268">
        <f t="shared" si="43"/>
        <v>0</v>
      </c>
      <c r="I210" s="265"/>
      <c r="J210" s="238"/>
      <c r="K210" s="238"/>
      <c r="L210" s="238"/>
    </row>
    <row r="211" spans="1:12" ht="30" x14ac:dyDescent="0.25">
      <c r="A211" s="238"/>
      <c r="B211" s="211" t="s">
        <v>465</v>
      </c>
      <c r="C211" s="259" t="s">
        <v>466</v>
      </c>
      <c r="D211" s="260" t="s">
        <v>344</v>
      </c>
      <c r="E211" s="267"/>
      <c r="F211" s="267"/>
      <c r="G211" s="267"/>
      <c r="H211" s="268">
        <f t="shared" si="43"/>
        <v>0</v>
      </c>
      <c r="I211" s="265"/>
      <c r="J211" s="238"/>
      <c r="K211" s="238"/>
      <c r="L211" s="238"/>
    </row>
    <row r="212" spans="1:12" ht="15.75" x14ac:dyDescent="0.25">
      <c r="A212" s="238"/>
      <c r="B212" s="320" t="s">
        <v>485</v>
      </c>
      <c r="C212" s="321" t="s">
        <v>530</v>
      </c>
      <c r="D212" s="260"/>
      <c r="E212" s="276" t="s">
        <v>486</v>
      </c>
      <c r="F212" s="276"/>
      <c r="G212" s="276"/>
      <c r="H212" s="261"/>
      <c r="I212" s="292"/>
      <c r="J212" s="238"/>
      <c r="K212" s="238"/>
      <c r="L212" s="238"/>
    </row>
    <row r="213" spans="1:12" ht="30" x14ac:dyDescent="0.25">
      <c r="A213" s="238"/>
      <c r="B213" s="299" t="s">
        <v>56</v>
      </c>
      <c r="C213" s="259" t="s">
        <v>477</v>
      </c>
      <c r="D213" s="260" t="s">
        <v>390</v>
      </c>
      <c r="E213" s="267"/>
      <c r="F213" s="267"/>
      <c r="G213" s="267"/>
      <c r="H213" s="389"/>
      <c r="I213" s="265"/>
      <c r="J213" s="238"/>
      <c r="K213" s="238"/>
      <c r="L213" s="238"/>
    </row>
    <row r="214" spans="1:12" ht="30" x14ac:dyDescent="0.25">
      <c r="A214" s="238"/>
      <c r="B214" s="299" t="s">
        <v>58</v>
      </c>
      <c r="C214" s="259" t="s">
        <v>478</v>
      </c>
      <c r="D214" s="260" t="s">
        <v>390</v>
      </c>
      <c r="E214" s="267"/>
      <c r="F214" s="267"/>
      <c r="G214" s="267"/>
      <c r="H214" s="389"/>
      <c r="I214" s="265"/>
      <c r="J214" s="238"/>
      <c r="K214" s="238"/>
      <c r="L214" s="238"/>
    </row>
    <row r="215" spans="1:12" x14ac:dyDescent="0.25">
      <c r="A215" s="238"/>
      <c r="B215" s="299" t="s">
        <v>0</v>
      </c>
      <c r="C215" s="259" t="s">
        <v>457</v>
      </c>
      <c r="D215" s="260" t="s">
        <v>344</v>
      </c>
      <c r="E215" s="267"/>
      <c r="F215" s="267"/>
      <c r="G215" s="267"/>
      <c r="H215" s="268">
        <f t="shared" ref="H215:H222" si="44">IFERROR(AVERAGEA(E215:G215),0)</f>
        <v>0</v>
      </c>
      <c r="I215" s="265"/>
      <c r="J215" s="238"/>
      <c r="K215" s="238"/>
      <c r="L215" s="238"/>
    </row>
    <row r="216" spans="1:12" x14ac:dyDescent="0.25">
      <c r="A216" s="238"/>
      <c r="B216" s="264" t="s">
        <v>61</v>
      </c>
      <c r="C216" s="259" t="s">
        <v>479</v>
      </c>
      <c r="D216" s="260" t="s">
        <v>393</v>
      </c>
      <c r="E216" s="267"/>
      <c r="F216" s="267"/>
      <c r="G216" s="267"/>
      <c r="H216" s="268">
        <f t="shared" si="44"/>
        <v>0</v>
      </c>
      <c r="I216" s="265"/>
      <c r="J216" s="238"/>
      <c r="K216" s="238"/>
      <c r="L216" s="238"/>
    </row>
    <row r="217" spans="1:12" x14ac:dyDescent="0.25">
      <c r="A217" s="238"/>
      <c r="B217" s="314" t="s">
        <v>81</v>
      </c>
      <c r="C217" s="259" t="s">
        <v>487</v>
      </c>
      <c r="D217" s="260" t="s">
        <v>410</v>
      </c>
      <c r="E217" s="267"/>
      <c r="F217" s="267"/>
      <c r="G217" s="267"/>
      <c r="H217" s="268">
        <f t="shared" si="44"/>
        <v>0</v>
      </c>
      <c r="I217" s="265"/>
      <c r="J217" s="238"/>
      <c r="K217" s="238"/>
      <c r="L217" s="238"/>
    </row>
    <row r="218" spans="1:12" x14ac:dyDescent="0.25">
      <c r="A218" s="238"/>
      <c r="B218" s="314" t="s">
        <v>86</v>
      </c>
      <c r="C218" s="266" t="s">
        <v>459</v>
      </c>
      <c r="D218" s="261" t="s">
        <v>393</v>
      </c>
      <c r="E218" s="267"/>
      <c r="F218" s="267"/>
      <c r="G218" s="267"/>
      <c r="H218" s="268">
        <f t="shared" si="44"/>
        <v>0</v>
      </c>
      <c r="I218" s="265"/>
      <c r="J218" s="238"/>
      <c r="K218" s="238"/>
      <c r="L218" s="238"/>
    </row>
    <row r="219" spans="1:12" ht="30" x14ac:dyDescent="0.25">
      <c r="A219" s="238"/>
      <c r="B219" s="299" t="s">
        <v>88</v>
      </c>
      <c r="C219" s="266" t="s">
        <v>469</v>
      </c>
      <c r="D219" s="261" t="s">
        <v>344</v>
      </c>
      <c r="E219" s="267"/>
      <c r="F219" s="267"/>
      <c r="G219" s="267"/>
      <c r="H219" s="268">
        <f t="shared" si="44"/>
        <v>0</v>
      </c>
      <c r="I219" s="265"/>
      <c r="J219" s="238"/>
      <c r="K219" s="238"/>
      <c r="L219" s="238"/>
    </row>
    <row r="220" spans="1:12" ht="30" x14ac:dyDescent="0.25">
      <c r="A220" s="238"/>
      <c r="B220" s="209" t="s">
        <v>461</v>
      </c>
      <c r="C220" s="266" t="s">
        <v>462</v>
      </c>
      <c r="D220" s="261" t="s">
        <v>393</v>
      </c>
      <c r="E220" s="267"/>
      <c r="F220" s="267"/>
      <c r="G220" s="267"/>
      <c r="H220" s="268">
        <f t="shared" si="44"/>
        <v>0</v>
      </c>
      <c r="I220" s="265"/>
      <c r="J220" s="238"/>
      <c r="K220" s="238"/>
      <c r="L220" s="238"/>
    </row>
    <row r="221" spans="1:12" x14ac:dyDescent="0.25">
      <c r="A221" s="238"/>
      <c r="B221" s="210" t="s">
        <v>463</v>
      </c>
      <c r="C221" s="266" t="s">
        <v>464</v>
      </c>
      <c r="D221" s="261" t="s">
        <v>393</v>
      </c>
      <c r="E221" s="267"/>
      <c r="F221" s="267"/>
      <c r="G221" s="267"/>
      <c r="H221" s="268">
        <f t="shared" si="44"/>
        <v>0</v>
      </c>
      <c r="I221" s="265"/>
      <c r="J221" s="238"/>
      <c r="K221" s="238"/>
      <c r="L221" s="238"/>
    </row>
    <row r="222" spans="1:12" ht="30" x14ac:dyDescent="0.25">
      <c r="A222" s="238"/>
      <c r="B222" s="210" t="s">
        <v>465</v>
      </c>
      <c r="C222" s="266" t="s">
        <v>466</v>
      </c>
      <c r="D222" s="261" t="s">
        <v>393</v>
      </c>
      <c r="E222" s="267"/>
      <c r="F222" s="267"/>
      <c r="G222" s="267"/>
      <c r="H222" s="268">
        <f t="shared" si="44"/>
        <v>0</v>
      </c>
      <c r="I222" s="265"/>
      <c r="J222" s="238"/>
      <c r="K222" s="238"/>
      <c r="L222" s="238"/>
    </row>
    <row r="223" spans="1:12" ht="30" x14ac:dyDescent="0.25">
      <c r="A223" s="238"/>
      <c r="B223" s="341" t="s">
        <v>488</v>
      </c>
      <c r="C223" s="214" t="s">
        <v>489</v>
      </c>
      <c r="D223" s="215" t="s">
        <v>213</v>
      </c>
      <c r="E223" s="212">
        <f>(E180*E185*E184+E191*E196+E202*E207+E213*E218*E217)/10^4</f>
        <v>0</v>
      </c>
      <c r="F223" s="212">
        <f t="shared" ref="F223:I223" si="45">(F180*F185*F184+F191*F196+F202*F207+F213*F218*F217)/10^4</f>
        <v>0</v>
      </c>
      <c r="G223" s="212">
        <f t="shared" si="45"/>
        <v>0</v>
      </c>
      <c r="H223" s="318"/>
      <c r="I223" s="213">
        <f t="shared" si="45"/>
        <v>0</v>
      </c>
      <c r="J223" s="238"/>
      <c r="K223" s="238"/>
      <c r="L223" s="238"/>
    </row>
    <row r="224" spans="1:12" ht="45" x14ac:dyDescent="0.25">
      <c r="A224" s="238"/>
      <c r="B224" s="208" t="s">
        <v>490</v>
      </c>
      <c r="C224" s="214" t="s">
        <v>491</v>
      </c>
      <c r="D224" s="215" t="s">
        <v>213</v>
      </c>
      <c r="E224" s="216">
        <f>(E181*E186+E192*E197+E203*E208+E214*E219)/10000</f>
        <v>0</v>
      </c>
      <c r="F224" s="216">
        <f>(F181*F186+F192*F197+F203*F208+F214*F219)/10000</f>
        <v>0</v>
      </c>
      <c r="G224" s="216">
        <f>(G181*G186+G192*G197+G203*G208+G214*G219)/10000</f>
        <v>0</v>
      </c>
      <c r="H224" s="343"/>
      <c r="I224" s="217">
        <f>(I181*I186+I192*I197+I203*I208+I214*I219)/10000</f>
        <v>0</v>
      </c>
      <c r="J224" s="238"/>
      <c r="K224" s="238"/>
      <c r="L224" s="238"/>
    </row>
    <row r="225" spans="1:12" x14ac:dyDescent="0.25">
      <c r="A225" s="238"/>
      <c r="B225" s="296"/>
      <c r="C225" s="317"/>
      <c r="D225" s="255"/>
      <c r="E225" s="344"/>
      <c r="F225" s="344"/>
      <c r="G225" s="344"/>
      <c r="H225" s="345"/>
      <c r="I225" s="346"/>
      <c r="J225" s="238"/>
      <c r="K225" s="238"/>
      <c r="L225" s="238"/>
    </row>
    <row r="226" spans="1:12" ht="17.25" x14ac:dyDescent="0.25">
      <c r="A226" s="238"/>
      <c r="B226" s="347" t="s">
        <v>223</v>
      </c>
      <c r="C226" s="348" t="s">
        <v>492</v>
      </c>
      <c r="D226" s="260"/>
      <c r="E226" s="329"/>
      <c r="F226" s="329"/>
      <c r="G226" s="329"/>
      <c r="H226" s="261"/>
      <c r="I226" s="292"/>
      <c r="J226" s="238"/>
      <c r="K226" s="238"/>
      <c r="L226" s="238"/>
    </row>
    <row r="227" spans="1:12" x14ac:dyDescent="0.25">
      <c r="A227" s="238"/>
      <c r="B227" s="306" t="s">
        <v>493</v>
      </c>
      <c r="C227" s="349" t="s">
        <v>494</v>
      </c>
      <c r="D227" s="261"/>
      <c r="E227" s="329"/>
      <c r="F227" s="329"/>
      <c r="G227" s="329"/>
      <c r="H227" s="261"/>
      <c r="I227" s="292"/>
      <c r="J227" s="238"/>
      <c r="K227" s="238"/>
      <c r="L227" s="238"/>
    </row>
    <row r="228" spans="1:12" ht="30" x14ac:dyDescent="0.25">
      <c r="A228" s="238"/>
      <c r="B228" s="299" t="s">
        <v>56</v>
      </c>
      <c r="C228" s="266" t="s">
        <v>495</v>
      </c>
      <c r="D228" s="261" t="s">
        <v>496</v>
      </c>
      <c r="E228" s="267"/>
      <c r="F228" s="267"/>
      <c r="G228" s="267"/>
      <c r="H228" s="389"/>
      <c r="I228" s="265"/>
      <c r="J228" s="238"/>
      <c r="K228" s="238"/>
      <c r="L228" s="238"/>
    </row>
    <row r="229" spans="1:12" ht="30" x14ac:dyDescent="0.25">
      <c r="A229" s="238"/>
      <c r="B229" s="299" t="s">
        <v>58</v>
      </c>
      <c r="C229" s="266" t="s">
        <v>497</v>
      </c>
      <c r="D229" s="261" t="s">
        <v>496</v>
      </c>
      <c r="E229" s="267"/>
      <c r="F229" s="267"/>
      <c r="G229" s="267"/>
      <c r="H229" s="389"/>
      <c r="I229" s="265"/>
      <c r="J229" s="238"/>
      <c r="K229" s="238"/>
      <c r="L229" s="238"/>
    </row>
    <row r="230" spans="1:12" x14ac:dyDescent="0.25">
      <c r="A230" s="238"/>
      <c r="B230" s="299" t="s">
        <v>0</v>
      </c>
      <c r="C230" s="266" t="s">
        <v>458</v>
      </c>
      <c r="D230" s="261" t="s">
        <v>427</v>
      </c>
      <c r="E230" s="267"/>
      <c r="F230" s="267"/>
      <c r="G230" s="267"/>
      <c r="H230" s="268">
        <f t="shared" ref="H230:H235" si="46">IFERROR(AVERAGEA(E230:G230),0)</f>
        <v>0</v>
      </c>
      <c r="I230" s="265"/>
      <c r="J230" s="238"/>
      <c r="K230" s="238"/>
      <c r="L230" s="238"/>
    </row>
    <row r="231" spans="1:12" ht="30" x14ac:dyDescent="0.25">
      <c r="A231" s="238"/>
      <c r="B231" s="299" t="s">
        <v>61</v>
      </c>
      <c r="C231" s="266" t="s">
        <v>469</v>
      </c>
      <c r="D231" s="261" t="s">
        <v>427</v>
      </c>
      <c r="E231" s="267"/>
      <c r="F231" s="267"/>
      <c r="G231" s="267"/>
      <c r="H231" s="268">
        <f t="shared" si="46"/>
        <v>0</v>
      </c>
      <c r="I231" s="265"/>
      <c r="J231" s="238"/>
      <c r="K231" s="238"/>
      <c r="L231" s="238"/>
    </row>
    <row r="232" spans="1:12" ht="30" x14ac:dyDescent="0.25">
      <c r="A232" s="238"/>
      <c r="B232" s="314" t="s">
        <v>498</v>
      </c>
      <c r="C232" s="266" t="s">
        <v>462</v>
      </c>
      <c r="D232" s="261" t="s">
        <v>427</v>
      </c>
      <c r="E232" s="267"/>
      <c r="F232" s="267"/>
      <c r="G232" s="267"/>
      <c r="H232" s="268">
        <f t="shared" si="46"/>
        <v>0</v>
      </c>
      <c r="I232" s="265"/>
      <c r="J232" s="238"/>
      <c r="K232" s="238"/>
      <c r="L232" s="238"/>
    </row>
    <row r="233" spans="1:12" x14ac:dyDescent="0.25">
      <c r="A233" s="238"/>
      <c r="B233" s="314" t="s">
        <v>499</v>
      </c>
      <c r="C233" s="266" t="s">
        <v>500</v>
      </c>
      <c r="D233" s="261" t="s">
        <v>427</v>
      </c>
      <c r="E233" s="267"/>
      <c r="F233" s="267"/>
      <c r="G233" s="267"/>
      <c r="H233" s="268">
        <f t="shared" si="46"/>
        <v>0</v>
      </c>
      <c r="I233" s="265"/>
      <c r="J233" s="238"/>
      <c r="K233" s="238"/>
      <c r="L233" s="238"/>
    </row>
    <row r="234" spans="1:12" ht="30" x14ac:dyDescent="0.25">
      <c r="A234" s="238"/>
      <c r="B234" s="299" t="s">
        <v>501</v>
      </c>
      <c r="C234" s="266" t="s">
        <v>502</v>
      </c>
      <c r="D234" s="261" t="s">
        <v>427</v>
      </c>
      <c r="E234" s="267"/>
      <c r="F234" s="267"/>
      <c r="G234" s="267"/>
      <c r="H234" s="268">
        <f t="shared" si="46"/>
        <v>0</v>
      </c>
      <c r="I234" s="265"/>
      <c r="J234" s="238"/>
      <c r="K234" s="238"/>
      <c r="L234" s="238"/>
    </row>
    <row r="235" spans="1:12" ht="30" x14ac:dyDescent="0.25">
      <c r="A235" s="238"/>
      <c r="B235" s="340" t="s">
        <v>503</v>
      </c>
      <c r="C235" s="266" t="s">
        <v>466</v>
      </c>
      <c r="D235" s="261" t="s">
        <v>427</v>
      </c>
      <c r="E235" s="267"/>
      <c r="F235" s="267"/>
      <c r="G235" s="267"/>
      <c r="H235" s="268">
        <f t="shared" si="46"/>
        <v>0</v>
      </c>
      <c r="I235" s="265"/>
      <c r="J235" s="238"/>
      <c r="K235" s="238"/>
      <c r="L235" s="238"/>
    </row>
    <row r="236" spans="1:12" ht="45" x14ac:dyDescent="0.25">
      <c r="A236" s="238"/>
      <c r="B236" s="208" t="s">
        <v>504</v>
      </c>
      <c r="C236" s="214" t="s">
        <v>505</v>
      </c>
      <c r="D236" s="215" t="s">
        <v>213</v>
      </c>
      <c r="E236" s="216" t="e">
        <f>((E229*E231*10^5)+(#REF!*#REF!*10^3))/10^7</f>
        <v>#REF!</v>
      </c>
      <c r="F236" s="216" t="e">
        <f>((F229*F231*10^5)+(#REF!*#REF!*10^3))/10^7</f>
        <v>#REF!</v>
      </c>
      <c r="G236" s="216" t="e">
        <f>((G229*G231*10^5)+(#REF!*#REF!*10^3))/10^7</f>
        <v>#REF!</v>
      </c>
      <c r="H236" s="318"/>
      <c r="I236" s="217" t="e">
        <f>((I229*I231*10^5)+(#REF!*#REF!*10^3))/10^7</f>
        <v>#REF!</v>
      </c>
      <c r="J236" s="238"/>
      <c r="K236" s="238"/>
      <c r="L236" s="238"/>
    </row>
    <row r="237" spans="1:12" x14ac:dyDescent="0.25">
      <c r="A237" s="238"/>
      <c r="B237" s="350"/>
      <c r="C237" s="351"/>
      <c r="D237" s="352"/>
      <c r="E237" s="353"/>
      <c r="F237" s="353"/>
      <c r="G237" s="353"/>
      <c r="H237" s="255"/>
      <c r="I237" s="287"/>
      <c r="J237" s="238"/>
      <c r="K237" s="238"/>
      <c r="L237" s="238"/>
    </row>
    <row r="238" spans="1:12" ht="30" x14ac:dyDescent="0.25">
      <c r="A238" s="238"/>
      <c r="B238" s="296" t="s">
        <v>246</v>
      </c>
      <c r="C238" s="317" t="s">
        <v>506</v>
      </c>
      <c r="D238" s="261"/>
      <c r="E238" s="329"/>
      <c r="F238" s="329"/>
      <c r="G238" s="329"/>
      <c r="H238" s="261"/>
      <c r="I238" s="292"/>
      <c r="J238" s="238"/>
      <c r="K238" s="238"/>
      <c r="L238" s="238"/>
    </row>
    <row r="239" spans="1:12" x14ac:dyDescent="0.25">
      <c r="A239" s="238"/>
      <c r="B239" s="262" t="s">
        <v>507</v>
      </c>
      <c r="C239" s="263" t="s">
        <v>508</v>
      </c>
      <c r="D239" s="260"/>
      <c r="E239" s="329"/>
      <c r="F239" s="329"/>
      <c r="G239" s="329"/>
      <c r="H239" s="261"/>
      <c r="I239" s="292"/>
      <c r="J239" s="238"/>
      <c r="K239" s="238"/>
      <c r="L239" s="238"/>
    </row>
    <row r="240" spans="1:12" x14ac:dyDescent="0.25">
      <c r="A240" s="238"/>
      <c r="B240" s="299" t="s">
        <v>56</v>
      </c>
      <c r="C240" s="259" t="s">
        <v>509</v>
      </c>
      <c r="D240" s="260"/>
      <c r="E240" s="267"/>
      <c r="F240" s="267"/>
      <c r="G240" s="267"/>
      <c r="H240" s="268"/>
      <c r="I240" s="265"/>
      <c r="J240" s="238"/>
      <c r="K240" s="238"/>
      <c r="L240" s="238"/>
    </row>
    <row r="241" spans="1:12" x14ac:dyDescent="0.25">
      <c r="A241" s="238"/>
      <c r="B241" s="299" t="s">
        <v>58</v>
      </c>
      <c r="C241" s="259" t="s">
        <v>457</v>
      </c>
      <c r="D241" s="260" t="s">
        <v>344</v>
      </c>
      <c r="E241" s="267"/>
      <c r="F241" s="267"/>
      <c r="G241" s="267"/>
      <c r="H241" s="268">
        <f>IFERROR(AVERAGEA(E241:G241),0)</f>
        <v>0</v>
      </c>
      <c r="I241" s="265"/>
      <c r="J241" s="238"/>
      <c r="K241" s="238"/>
      <c r="L241" s="238"/>
    </row>
    <row r="242" spans="1:12" ht="30" x14ac:dyDescent="0.25">
      <c r="A242" s="238"/>
      <c r="B242" s="299" t="s">
        <v>0</v>
      </c>
      <c r="C242" s="259" t="s">
        <v>477</v>
      </c>
      <c r="D242" s="260" t="s">
        <v>390</v>
      </c>
      <c r="E242" s="267"/>
      <c r="F242" s="267"/>
      <c r="G242" s="267"/>
      <c r="H242" s="389"/>
      <c r="I242" s="265"/>
      <c r="J242" s="238"/>
      <c r="K242" s="238"/>
      <c r="L242" s="238"/>
    </row>
    <row r="243" spans="1:12" ht="30" x14ac:dyDescent="0.25">
      <c r="A243" s="238"/>
      <c r="B243" s="264" t="s">
        <v>61</v>
      </c>
      <c r="C243" s="259" t="s">
        <v>478</v>
      </c>
      <c r="D243" s="260" t="s">
        <v>390</v>
      </c>
      <c r="E243" s="267"/>
      <c r="F243" s="267"/>
      <c r="G243" s="267"/>
      <c r="H243" s="389"/>
      <c r="I243" s="265"/>
      <c r="J243" s="238"/>
      <c r="K243" s="238"/>
      <c r="L243" s="238"/>
    </row>
    <row r="244" spans="1:12" x14ac:dyDescent="0.25">
      <c r="A244" s="238"/>
      <c r="B244" s="314" t="s">
        <v>81</v>
      </c>
      <c r="C244" s="259" t="s">
        <v>510</v>
      </c>
      <c r="D244" s="260" t="s">
        <v>344</v>
      </c>
      <c r="E244" s="267"/>
      <c r="F244" s="267"/>
      <c r="G244" s="267"/>
      <c r="H244" s="268">
        <f t="shared" ref="H244:H245" si="47">IFERROR(AVERAGEA(E244:G244),0)</f>
        <v>0</v>
      </c>
      <c r="I244" s="265"/>
      <c r="J244" s="238"/>
      <c r="K244" s="238"/>
      <c r="L244" s="238"/>
    </row>
    <row r="245" spans="1:12" x14ac:dyDescent="0.25">
      <c r="A245" s="238"/>
      <c r="B245" s="314" t="s">
        <v>86</v>
      </c>
      <c r="C245" s="259" t="s">
        <v>511</v>
      </c>
      <c r="D245" s="260" t="s">
        <v>344</v>
      </c>
      <c r="E245" s="267"/>
      <c r="F245" s="267"/>
      <c r="G245" s="267"/>
      <c r="H245" s="268">
        <f t="shared" si="47"/>
        <v>0</v>
      </c>
      <c r="I245" s="265"/>
      <c r="J245" s="238"/>
      <c r="K245" s="238"/>
      <c r="L245" s="238"/>
    </row>
    <row r="246" spans="1:12" x14ac:dyDescent="0.25">
      <c r="A246" s="238"/>
      <c r="B246" s="262" t="s">
        <v>512</v>
      </c>
      <c r="C246" s="263" t="s">
        <v>513</v>
      </c>
      <c r="D246" s="260"/>
      <c r="E246" s="276"/>
      <c r="F246" s="276"/>
      <c r="G246" s="276"/>
      <c r="H246" s="261"/>
      <c r="I246" s="292"/>
      <c r="J246" s="238"/>
      <c r="K246" s="238"/>
      <c r="L246" s="238"/>
    </row>
    <row r="247" spans="1:12" x14ac:dyDescent="0.25">
      <c r="A247" s="238"/>
      <c r="B247" s="299" t="s">
        <v>56</v>
      </c>
      <c r="C247" s="259" t="s">
        <v>514</v>
      </c>
      <c r="D247" s="260"/>
      <c r="E247" s="267"/>
      <c r="F247" s="267"/>
      <c r="G247" s="267"/>
      <c r="H247" s="268"/>
      <c r="I247" s="265"/>
      <c r="J247" s="238"/>
      <c r="K247" s="238"/>
      <c r="L247" s="238"/>
    </row>
    <row r="248" spans="1:12" x14ac:dyDescent="0.25">
      <c r="A248" s="238"/>
      <c r="B248" s="299" t="s">
        <v>58</v>
      </c>
      <c r="C248" s="259" t="s">
        <v>457</v>
      </c>
      <c r="D248" s="260" t="s">
        <v>393</v>
      </c>
      <c r="E248" s="267"/>
      <c r="F248" s="267"/>
      <c r="G248" s="267"/>
      <c r="H248" s="268">
        <f>IFERROR(AVERAGEA(E248:G248),0)</f>
        <v>0</v>
      </c>
      <c r="I248" s="265"/>
      <c r="J248" s="238"/>
      <c r="K248" s="238"/>
      <c r="L248" s="238"/>
    </row>
    <row r="249" spans="1:12" ht="30" x14ac:dyDescent="0.25">
      <c r="A249" s="238"/>
      <c r="B249" s="299" t="s">
        <v>0</v>
      </c>
      <c r="C249" s="259" t="s">
        <v>477</v>
      </c>
      <c r="D249" s="260" t="s">
        <v>390</v>
      </c>
      <c r="E249" s="267"/>
      <c r="F249" s="267"/>
      <c r="G249" s="267"/>
      <c r="H249" s="389"/>
      <c r="I249" s="265"/>
      <c r="J249" s="238"/>
      <c r="K249" s="238"/>
      <c r="L249" s="238"/>
    </row>
    <row r="250" spans="1:12" ht="30" x14ac:dyDescent="0.25">
      <c r="A250" s="238"/>
      <c r="B250" s="264" t="s">
        <v>61</v>
      </c>
      <c r="C250" s="259" t="s">
        <v>478</v>
      </c>
      <c r="D250" s="260" t="s">
        <v>390</v>
      </c>
      <c r="E250" s="267"/>
      <c r="F250" s="267"/>
      <c r="G250" s="267"/>
      <c r="H250" s="389"/>
      <c r="I250" s="265"/>
      <c r="J250" s="238"/>
      <c r="K250" s="238"/>
      <c r="L250" s="238"/>
    </row>
    <row r="251" spans="1:12" x14ac:dyDescent="0.25">
      <c r="A251" s="238"/>
      <c r="B251" s="314" t="s">
        <v>81</v>
      </c>
      <c r="C251" s="259" t="s">
        <v>487</v>
      </c>
      <c r="D251" s="260" t="s">
        <v>395</v>
      </c>
      <c r="E251" s="267"/>
      <c r="F251" s="267"/>
      <c r="G251" s="267"/>
      <c r="H251" s="268">
        <f t="shared" ref="H251:H253" si="48">IFERROR(AVERAGEA(E251:G251),0)</f>
        <v>0</v>
      </c>
      <c r="I251" s="265"/>
      <c r="J251" s="238"/>
      <c r="K251" s="238"/>
      <c r="L251" s="238"/>
    </row>
    <row r="252" spans="1:12" x14ac:dyDescent="0.25">
      <c r="A252" s="238"/>
      <c r="B252" s="314" t="s">
        <v>86</v>
      </c>
      <c r="C252" s="259" t="s">
        <v>510</v>
      </c>
      <c r="D252" s="260" t="s">
        <v>393</v>
      </c>
      <c r="E252" s="267"/>
      <c r="F252" s="267"/>
      <c r="G252" s="267"/>
      <c r="H252" s="268">
        <f t="shared" si="48"/>
        <v>0</v>
      </c>
      <c r="I252" s="265"/>
      <c r="J252" s="238"/>
      <c r="K252" s="238"/>
      <c r="L252" s="238"/>
    </row>
    <row r="253" spans="1:12" x14ac:dyDescent="0.25">
      <c r="A253" s="238"/>
      <c r="B253" s="314" t="s">
        <v>86</v>
      </c>
      <c r="C253" s="259" t="s">
        <v>511</v>
      </c>
      <c r="D253" s="260" t="s">
        <v>393</v>
      </c>
      <c r="E253" s="267"/>
      <c r="F253" s="267"/>
      <c r="G253" s="267"/>
      <c r="H253" s="268">
        <f t="shared" si="48"/>
        <v>0</v>
      </c>
      <c r="I253" s="265"/>
      <c r="J253" s="238"/>
      <c r="K253" s="238"/>
      <c r="L253" s="238"/>
    </row>
    <row r="254" spans="1:12" x14ac:dyDescent="0.25">
      <c r="A254" s="238"/>
      <c r="B254" s="262" t="s">
        <v>515</v>
      </c>
      <c r="C254" s="263" t="s">
        <v>516</v>
      </c>
      <c r="D254" s="260"/>
      <c r="E254" s="276"/>
      <c r="F254" s="276"/>
      <c r="G254" s="276"/>
      <c r="H254" s="261"/>
      <c r="I254" s="292"/>
      <c r="J254" s="238"/>
      <c r="K254" s="238"/>
      <c r="L254" s="238"/>
    </row>
    <row r="255" spans="1:12" x14ac:dyDescent="0.25">
      <c r="A255" s="238"/>
      <c r="B255" s="299" t="s">
        <v>56</v>
      </c>
      <c r="C255" s="259" t="s">
        <v>517</v>
      </c>
      <c r="D255" s="260"/>
      <c r="E255" s="267"/>
      <c r="F255" s="267"/>
      <c r="G255" s="267"/>
      <c r="H255" s="268"/>
      <c r="I255" s="265"/>
      <c r="J255" s="238"/>
      <c r="K255" s="238"/>
      <c r="L255" s="238"/>
    </row>
    <row r="256" spans="1:12" x14ac:dyDescent="0.25">
      <c r="A256" s="238"/>
      <c r="B256" s="299" t="s">
        <v>58</v>
      </c>
      <c r="C256" s="259" t="s">
        <v>457</v>
      </c>
      <c r="D256" s="260" t="s">
        <v>427</v>
      </c>
      <c r="E256" s="267"/>
      <c r="F256" s="267"/>
      <c r="G256" s="267"/>
      <c r="H256" s="268">
        <f>IFERROR(AVERAGEA(E256:G256),0)</f>
        <v>0</v>
      </c>
      <c r="I256" s="265"/>
      <c r="J256" s="238"/>
      <c r="K256" s="238"/>
      <c r="L256" s="238"/>
    </row>
    <row r="257" spans="1:12" ht="30" x14ac:dyDescent="0.25">
      <c r="A257" s="238"/>
      <c r="B257" s="299" t="s">
        <v>0</v>
      </c>
      <c r="C257" s="259" t="s">
        <v>495</v>
      </c>
      <c r="D257" s="260" t="s">
        <v>496</v>
      </c>
      <c r="E257" s="267"/>
      <c r="F257" s="267"/>
      <c r="G257" s="267"/>
      <c r="H257" s="389"/>
      <c r="I257" s="265"/>
      <c r="J257" s="238"/>
      <c r="K257" s="238"/>
      <c r="L257" s="238"/>
    </row>
    <row r="258" spans="1:12" ht="30" x14ac:dyDescent="0.25">
      <c r="A258" s="238"/>
      <c r="B258" s="264" t="s">
        <v>61</v>
      </c>
      <c r="C258" s="259" t="s">
        <v>478</v>
      </c>
      <c r="D258" s="260" t="s">
        <v>496</v>
      </c>
      <c r="E258" s="267"/>
      <c r="F258" s="267"/>
      <c r="G258" s="267"/>
      <c r="H258" s="389"/>
      <c r="I258" s="265"/>
      <c r="J258" s="238"/>
      <c r="K258" s="238"/>
      <c r="L258" s="238"/>
    </row>
    <row r="259" spans="1:12" x14ac:dyDescent="0.25">
      <c r="A259" s="238"/>
      <c r="B259" s="314" t="s">
        <v>81</v>
      </c>
      <c r="C259" s="259" t="s">
        <v>510</v>
      </c>
      <c r="D259" s="260" t="s">
        <v>427</v>
      </c>
      <c r="E259" s="267"/>
      <c r="F259" s="267"/>
      <c r="G259" s="267"/>
      <c r="H259" s="268">
        <f t="shared" ref="H259:H260" si="49">IFERROR(AVERAGEA(E259:G259),0)</f>
        <v>0</v>
      </c>
      <c r="I259" s="265"/>
      <c r="J259" s="238"/>
      <c r="K259" s="238"/>
      <c r="L259" s="238"/>
    </row>
    <row r="260" spans="1:12" x14ac:dyDescent="0.25">
      <c r="A260" s="238"/>
      <c r="B260" s="314" t="s">
        <v>86</v>
      </c>
      <c r="C260" s="259" t="s">
        <v>511</v>
      </c>
      <c r="D260" s="260" t="s">
        <v>427</v>
      </c>
      <c r="E260" s="267"/>
      <c r="F260" s="267"/>
      <c r="G260" s="267"/>
      <c r="H260" s="268">
        <f t="shared" si="49"/>
        <v>0</v>
      </c>
      <c r="I260" s="265"/>
      <c r="J260" s="238"/>
      <c r="K260" s="238"/>
      <c r="L260" s="238"/>
    </row>
    <row r="261" spans="1:12" x14ac:dyDescent="0.25">
      <c r="A261" s="238"/>
      <c r="B261" s="394" t="s">
        <v>518</v>
      </c>
      <c r="C261" s="263" t="s">
        <v>39</v>
      </c>
      <c r="D261" s="260"/>
      <c r="E261" s="276"/>
      <c r="F261" s="276"/>
      <c r="G261" s="276"/>
      <c r="H261" s="261"/>
      <c r="I261" s="292"/>
      <c r="J261" s="238"/>
      <c r="K261" s="238"/>
      <c r="L261" s="238"/>
    </row>
    <row r="262" spans="1:12" x14ac:dyDescent="0.25">
      <c r="A262" s="238"/>
      <c r="B262" s="299" t="s">
        <v>56</v>
      </c>
      <c r="C262" s="259" t="s">
        <v>519</v>
      </c>
      <c r="D262" s="260"/>
      <c r="E262" s="267"/>
      <c r="F262" s="267"/>
      <c r="G262" s="267"/>
      <c r="H262" s="268"/>
      <c r="I262" s="265"/>
      <c r="J262" s="238"/>
      <c r="K262" s="238"/>
      <c r="L262" s="238"/>
    </row>
    <row r="263" spans="1:12" x14ac:dyDescent="0.25">
      <c r="A263" s="238"/>
      <c r="B263" s="299" t="s">
        <v>58</v>
      </c>
      <c r="C263" s="259" t="s">
        <v>520</v>
      </c>
      <c r="D263" s="260"/>
      <c r="E263" s="267"/>
      <c r="F263" s="267"/>
      <c r="G263" s="267"/>
      <c r="H263" s="268"/>
      <c r="I263" s="265"/>
      <c r="J263" s="238"/>
      <c r="K263" s="238"/>
      <c r="L263" s="238"/>
    </row>
    <row r="264" spans="1:12" x14ac:dyDescent="0.25">
      <c r="A264" s="238"/>
      <c r="B264" s="299" t="s">
        <v>0</v>
      </c>
      <c r="C264" s="259" t="s">
        <v>457</v>
      </c>
      <c r="D264" s="260" t="s">
        <v>344</v>
      </c>
      <c r="E264" s="267"/>
      <c r="F264" s="267"/>
      <c r="G264" s="267"/>
      <c r="H264" s="268">
        <f>IFERROR(AVERAGEA(E264:G264),0)</f>
        <v>0</v>
      </c>
      <c r="I264" s="265"/>
      <c r="J264" s="238"/>
      <c r="K264" s="238"/>
      <c r="L264" s="238"/>
    </row>
    <row r="265" spans="1:12" ht="30" x14ac:dyDescent="0.25">
      <c r="A265" s="238"/>
      <c r="B265" s="299" t="s">
        <v>61</v>
      </c>
      <c r="C265" s="259" t="s">
        <v>521</v>
      </c>
      <c r="D265" s="260" t="s">
        <v>390</v>
      </c>
      <c r="E265" s="267"/>
      <c r="F265" s="267"/>
      <c r="G265" s="267"/>
      <c r="H265" s="389"/>
      <c r="I265" s="265"/>
      <c r="J265" s="238"/>
      <c r="K265" s="238"/>
      <c r="L265" s="238"/>
    </row>
    <row r="266" spans="1:12" ht="30" x14ac:dyDescent="0.25">
      <c r="A266" s="238"/>
      <c r="B266" s="314" t="s">
        <v>81</v>
      </c>
      <c r="C266" s="259" t="s">
        <v>478</v>
      </c>
      <c r="D266" s="260" t="s">
        <v>390</v>
      </c>
      <c r="E266" s="267"/>
      <c r="F266" s="267"/>
      <c r="G266" s="267"/>
      <c r="H266" s="389"/>
      <c r="I266" s="265"/>
      <c r="J266" s="238"/>
      <c r="K266" s="238"/>
      <c r="L266" s="238"/>
    </row>
    <row r="267" spans="1:12" x14ac:dyDescent="0.25">
      <c r="A267" s="238"/>
      <c r="B267" s="314" t="s">
        <v>86</v>
      </c>
      <c r="C267" s="259" t="s">
        <v>480</v>
      </c>
      <c r="D267" s="260" t="s">
        <v>395</v>
      </c>
      <c r="E267" s="267"/>
      <c r="F267" s="267"/>
      <c r="G267" s="267"/>
      <c r="H267" s="268">
        <f t="shared" ref="H267:H270" si="50">IFERROR(AVERAGEA(E267:G267),0)</f>
        <v>0</v>
      </c>
      <c r="I267" s="265"/>
      <c r="J267" s="238"/>
      <c r="K267" s="238"/>
      <c r="L267" s="238"/>
    </row>
    <row r="268" spans="1:12" x14ac:dyDescent="0.25">
      <c r="A268" s="238"/>
      <c r="B268" s="299" t="s">
        <v>88</v>
      </c>
      <c r="C268" s="259" t="s">
        <v>510</v>
      </c>
      <c r="D268" s="260" t="s">
        <v>344</v>
      </c>
      <c r="E268" s="267"/>
      <c r="F268" s="267"/>
      <c r="G268" s="267"/>
      <c r="H268" s="268">
        <f t="shared" si="50"/>
        <v>0</v>
      </c>
      <c r="I268" s="265"/>
      <c r="J268" s="238"/>
      <c r="K268" s="238"/>
      <c r="L268" s="238"/>
    </row>
    <row r="269" spans="1:12" x14ac:dyDescent="0.25">
      <c r="A269" s="238"/>
      <c r="B269" s="299" t="s">
        <v>90</v>
      </c>
      <c r="C269" s="259" t="s">
        <v>511</v>
      </c>
      <c r="D269" s="260" t="s">
        <v>344</v>
      </c>
      <c r="E269" s="267"/>
      <c r="F269" s="267"/>
      <c r="G269" s="267"/>
      <c r="H269" s="268">
        <f t="shared" si="50"/>
        <v>0</v>
      </c>
      <c r="I269" s="265"/>
      <c r="J269" s="238"/>
      <c r="K269" s="238"/>
      <c r="L269" s="238"/>
    </row>
    <row r="270" spans="1:12" ht="30" x14ac:dyDescent="0.25">
      <c r="A270" s="238"/>
      <c r="B270" s="299" t="s">
        <v>102</v>
      </c>
      <c r="C270" s="259" t="s">
        <v>522</v>
      </c>
      <c r="D270" s="260" t="s">
        <v>366</v>
      </c>
      <c r="E270" s="267"/>
      <c r="F270" s="267"/>
      <c r="G270" s="267"/>
      <c r="H270" s="268">
        <f t="shared" si="50"/>
        <v>0</v>
      </c>
      <c r="I270" s="265"/>
      <c r="J270" s="238"/>
      <c r="K270" s="238"/>
      <c r="L270" s="238"/>
    </row>
    <row r="271" spans="1:12" x14ac:dyDescent="0.25">
      <c r="A271" s="238"/>
      <c r="B271" s="215" t="s">
        <v>523</v>
      </c>
      <c r="C271" s="214" t="s">
        <v>524</v>
      </c>
      <c r="D271" s="215" t="s">
        <v>213</v>
      </c>
      <c r="E271" s="215">
        <f>(E243*E245*10^3+E250*E253*E251*10^3+E258*E260*10^5+E266*E269*10^3)/10^7</f>
        <v>0</v>
      </c>
      <c r="F271" s="215">
        <f t="shared" ref="F271:I271" si="51">(F243*F245*10^3+F250*F253*F251*10^3+F258*F260*10^5+F266*F269*10^3)/10^7</f>
        <v>0</v>
      </c>
      <c r="G271" s="215">
        <f t="shared" si="51"/>
        <v>0</v>
      </c>
      <c r="H271" s="318"/>
      <c r="I271" s="354">
        <f t="shared" si="51"/>
        <v>0</v>
      </c>
      <c r="J271" s="238"/>
      <c r="K271" s="240"/>
      <c r="L271" s="238"/>
    </row>
    <row r="272" spans="1:12" x14ac:dyDescent="0.25">
      <c r="A272" s="238"/>
      <c r="B272" s="379" t="s">
        <v>262</v>
      </c>
      <c r="C272" s="392" t="s">
        <v>525</v>
      </c>
      <c r="D272" s="379" t="s">
        <v>364</v>
      </c>
      <c r="E272" s="391"/>
      <c r="F272" s="391"/>
      <c r="G272" s="391"/>
      <c r="H272" s="393"/>
      <c r="I272" s="355"/>
      <c r="J272" s="238"/>
      <c r="K272" s="240"/>
      <c r="L272" s="238"/>
    </row>
    <row r="273" spans="1:12" x14ac:dyDescent="0.25">
      <c r="A273" s="238"/>
      <c r="B273" s="356"/>
      <c r="C273" s="357"/>
      <c r="D273" s="356"/>
      <c r="E273" s="358"/>
      <c r="F273" s="358"/>
      <c r="G273" s="358"/>
      <c r="H273" s="359"/>
      <c r="I273" s="360"/>
      <c r="J273" s="238"/>
      <c r="K273" s="240"/>
      <c r="L273" s="238"/>
    </row>
    <row r="274" spans="1:12" s="439" customFormat="1" ht="73.5" customHeight="1" x14ac:dyDescent="0.25">
      <c r="A274" s="438"/>
      <c r="B274" s="542" t="s">
        <v>552</v>
      </c>
      <c r="C274" s="542"/>
      <c r="D274" s="542"/>
      <c r="E274" s="542"/>
      <c r="F274" s="542"/>
      <c r="G274" s="542"/>
      <c r="H274" s="542"/>
      <c r="J274" s="438"/>
      <c r="K274" s="438"/>
      <c r="L274" s="438"/>
    </row>
    <row r="275" spans="1:12" ht="21" x14ac:dyDescent="0.25">
      <c r="A275" s="238"/>
      <c r="B275" s="361"/>
      <c r="C275" s="362"/>
      <c r="D275" s="363"/>
      <c r="E275" s="361"/>
      <c r="F275" s="529" t="s">
        <v>551</v>
      </c>
      <c r="G275" s="529"/>
      <c r="H275" s="364"/>
      <c r="I275" s="365"/>
      <c r="J275" s="238"/>
      <c r="K275" s="238"/>
      <c r="L275" s="238"/>
    </row>
    <row r="276" spans="1:12" ht="21" x14ac:dyDescent="0.35">
      <c r="A276" s="238"/>
      <c r="B276" s="361"/>
      <c r="C276" s="362"/>
      <c r="D276" s="363"/>
      <c r="E276" s="366"/>
      <c r="H276" s="240"/>
      <c r="I276" s="367"/>
      <c r="J276" s="238"/>
      <c r="K276" s="238"/>
      <c r="L276" s="238"/>
    </row>
    <row r="277" spans="1:12" ht="21" x14ac:dyDescent="0.25">
      <c r="A277" s="238"/>
      <c r="B277" s="533" t="s">
        <v>526</v>
      </c>
      <c r="C277" s="533"/>
      <c r="D277" s="363"/>
      <c r="E277" s="361"/>
      <c r="F277" s="363"/>
      <c r="G277" s="363"/>
      <c r="H277" s="364"/>
      <c r="I277" s="365"/>
      <c r="J277" s="238"/>
      <c r="K277" s="238"/>
      <c r="L277" s="238"/>
    </row>
    <row r="278" spans="1:12" ht="21" x14ac:dyDescent="0.25">
      <c r="A278" s="238"/>
      <c r="B278" s="361"/>
      <c r="C278" s="368"/>
      <c r="D278" s="363"/>
      <c r="E278" s="361"/>
      <c r="F278" s="363"/>
      <c r="G278" s="363"/>
      <c r="H278" s="364"/>
      <c r="I278" s="365"/>
      <c r="J278" s="238"/>
      <c r="K278" s="238"/>
      <c r="L278" s="238"/>
    </row>
    <row r="279" spans="1:12" ht="21" x14ac:dyDescent="0.25">
      <c r="A279" s="238"/>
      <c r="B279" s="533" t="s">
        <v>527</v>
      </c>
      <c r="C279" s="533"/>
      <c r="D279" s="363"/>
      <c r="E279" s="361"/>
      <c r="F279" s="363"/>
      <c r="G279" s="363"/>
      <c r="H279" s="364"/>
      <c r="I279" s="365"/>
      <c r="J279" s="238"/>
      <c r="K279" s="238"/>
      <c r="L279" s="238"/>
    </row>
    <row r="280" spans="1:12" ht="21" x14ac:dyDescent="0.25">
      <c r="A280" s="238"/>
      <c r="B280" s="369"/>
      <c r="C280" s="370"/>
      <c r="D280" s="370"/>
      <c r="E280" s="369"/>
      <c r="F280" s="370"/>
      <c r="G280" s="370"/>
      <c r="H280" s="364"/>
      <c r="I280" s="365"/>
      <c r="J280" s="238"/>
      <c r="K280" s="238"/>
      <c r="L280" s="238"/>
    </row>
    <row r="281" spans="1:12" x14ac:dyDescent="0.25">
      <c r="A281" s="238"/>
      <c r="B281" s="238"/>
      <c r="C281" s="239"/>
      <c r="D281" s="238"/>
      <c r="E281" s="238"/>
      <c r="F281" s="238"/>
      <c r="G281" s="238"/>
      <c r="H281" s="240"/>
      <c r="I281" s="367"/>
      <c r="J281" s="238"/>
      <c r="K281" s="238"/>
      <c r="L281" s="238"/>
    </row>
  </sheetData>
  <mergeCells count="11">
    <mergeCell ref="B277:C277"/>
    <mergeCell ref="B279:C279"/>
    <mergeCell ref="E4:G4"/>
    <mergeCell ref="H4:H5"/>
    <mergeCell ref="D3:H3"/>
    <mergeCell ref="B274:H274"/>
    <mergeCell ref="I4:I5"/>
    <mergeCell ref="C151:D151"/>
    <mergeCell ref="F275:G275"/>
    <mergeCell ref="E25:H25"/>
    <mergeCell ref="E33:H33"/>
  </mergeCells>
  <conditionalFormatting sqref="H7:I7 H272:I273 E224:I224 E73:G73 E26 H57:I57 H9:I9 H41:I41 H49:I49 H120:I139 H178:I222 H225:I235 C223:I223 H144:I152 H238:I270 H271 E91:I91 H17:I17 E236:I236 H154:I175 I142:I143 H140:H143 E110:I119 E79:G90 H65:I90 H92:I109 E176:I177 I10 H11:I15 H16 I33:I36 I50:I52 I58:I62 I18:I28 I42:I44">
    <cfRule type="cellIs" dxfId="83" priority="67" operator="equal">
      <formula>"NA"</formula>
    </cfRule>
    <cfRule type="cellIs" dxfId="82" priority="68" operator="equal">
      <formula>"NA"</formula>
    </cfRule>
  </conditionalFormatting>
  <conditionalFormatting sqref="C224:D224 C236:D236 H153 C118:D118 C177:D177">
    <cfRule type="cellIs" dxfId="81" priority="71" operator="equal">
      <formula>"NA"</formula>
    </cfRule>
    <cfRule type="cellIs" dxfId="80" priority="72" operator="equal">
      <formula>"NA"</formula>
    </cfRule>
  </conditionalFormatting>
  <conditionalFormatting sqref="C176:D176">
    <cfRule type="cellIs" dxfId="79" priority="69" operator="equal">
      <formula>"NA"</formula>
    </cfRule>
    <cfRule type="cellIs" dxfId="78" priority="70" operator="equal">
      <formula>"NA"</formula>
    </cfRule>
  </conditionalFormatting>
  <conditionalFormatting sqref="E95:G99">
    <cfRule type="cellIs" dxfId="77" priority="65" operator="equal">
      <formula>"NA"</formula>
    </cfRule>
    <cfRule type="cellIs" dxfId="76" priority="66" operator="equal">
      <formula>"NA"</formula>
    </cfRule>
  </conditionalFormatting>
  <conditionalFormatting sqref="E103:G105">
    <cfRule type="cellIs" dxfId="75" priority="63" operator="equal">
      <formula>"NA"</formula>
    </cfRule>
    <cfRule type="cellIs" dxfId="74" priority="64" operator="equal">
      <formula>"NA"</formula>
    </cfRule>
  </conditionalFormatting>
  <conditionalFormatting sqref="E107:G109">
    <cfRule type="cellIs" dxfId="73" priority="61" operator="equal">
      <formula>"NA"</formula>
    </cfRule>
    <cfRule type="cellIs" dxfId="72" priority="62" operator="equal">
      <formula>"NA"</formula>
    </cfRule>
  </conditionalFormatting>
  <conditionalFormatting sqref="E123:E127">
    <cfRule type="cellIs" dxfId="71" priority="59" operator="equal">
      <formula>"NA"</formula>
    </cfRule>
    <cfRule type="cellIs" dxfId="70" priority="60" operator="equal">
      <formula>"NA"</formula>
    </cfRule>
  </conditionalFormatting>
  <conditionalFormatting sqref="F123:G127">
    <cfRule type="cellIs" dxfId="69" priority="57" operator="equal">
      <formula>"NA"</formula>
    </cfRule>
    <cfRule type="cellIs" dxfId="68" priority="58" operator="equal">
      <formula>"NA"</formula>
    </cfRule>
  </conditionalFormatting>
  <conditionalFormatting sqref="E180:G189">
    <cfRule type="cellIs" dxfId="67" priority="49" operator="equal">
      <formula>"NA"</formula>
    </cfRule>
    <cfRule type="cellIs" dxfId="66" priority="50" operator="equal">
      <formula>"NA"</formula>
    </cfRule>
  </conditionalFormatting>
  <conditionalFormatting sqref="E145:G150">
    <cfRule type="cellIs" dxfId="65" priority="55" operator="equal">
      <formula>"NA"</formula>
    </cfRule>
    <cfRule type="cellIs" dxfId="64" priority="56" operator="equal">
      <formula>"NA"</formula>
    </cfRule>
  </conditionalFormatting>
  <conditionalFormatting sqref="E155:G164">
    <cfRule type="cellIs" dxfId="63" priority="53" operator="equal">
      <formula>"NA"</formula>
    </cfRule>
    <cfRule type="cellIs" dxfId="62" priority="54" operator="equal">
      <formula>"NA"</formula>
    </cfRule>
  </conditionalFormatting>
  <conditionalFormatting sqref="E166:G175">
    <cfRule type="cellIs" dxfId="61" priority="51" operator="equal">
      <formula>"NA"</formula>
    </cfRule>
    <cfRule type="cellIs" dxfId="60" priority="52" operator="equal">
      <formula>"NA"</formula>
    </cfRule>
  </conditionalFormatting>
  <conditionalFormatting sqref="E18">
    <cfRule type="cellIs" dxfId="59" priority="45" operator="equal">
      <formula>"NA"</formula>
    </cfRule>
    <cfRule type="cellIs" dxfId="58" priority="46" operator="equal">
      <formula>"NA"</formula>
    </cfRule>
  </conditionalFormatting>
  <conditionalFormatting sqref="E131:G133">
    <cfRule type="cellIs" dxfId="57" priority="41" operator="equal">
      <formula>"NA"</formula>
    </cfRule>
    <cfRule type="cellIs" dxfId="56" priority="42" operator="equal">
      <formula>"NA"</formula>
    </cfRule>
  </conditionalFormatting>
  <conditionalFormatting sqref="C140:D140 C143:G143 C142:D142">
    <cfRule type="cellIs" dxfId="55" priority="43" operator="equal">
      <formula>"NA"</formula>
    </cfRule>
    <cfRule type="cellIs" dxfId="54" priority="44" operator="equal">
      <formula>"NA"</formula>
    </cfRule>
  </conditionalFormatting>
  <conditionalFormatting sqref="E135:E139">
    <cfRule type="cellIs" dxfId="53" priority="39" operator="equal">
      <formula>"NA"</formula>
    </cfRule>
    <cfRule type="cellIs" dxfId="52" priority="40" operator="equal">
      <formula>"NA"</formula>
    </cfRule>
  </conditionalFormatting>
  <conditionalFormatting sqref="F135:G139">
    <cfRule type="cellIs" dxfId="51" priority="37" operator="equal">
      <formula>"NA"</formula>
    </cfRule>
    <cfRule type="cellIs" dxfId="50" priority="38" operator="equal">
      <formula>"NA"</formula>
    </cfRule>
  </conditionalFormatting>
  <conditionalFormatting sqref="K24">
    <cfRule type="cellIs" dxfId="49" priority="35" operator="equal">
      <formula>"NA"</formula>
    </cfRule>
    <cfRule type="cellIs" dxfId="48" priority="36" operator="equal">
      <formula>"NA"</formula>
    </cfRule>
  </conditionalFormatting>
  <conditionalFormatting sqref="K73">
    <cfRule type="cellIs" dxfId="47" priority="33" operator="equal">
      <formula>"NA"</formula>
    </cfRule>
    <cfRule type="cellIs" dxfId="46" priority="34" operator="equal">
      <formula>"NA"</formula>
    </cfRule>
  </conditionalFormatting>
  <conditionalFormatting sqref="E140:G140 I140">
    <cfRule type="cellIs" dxfId="45" priority="31" operator="equal">
      <formula>"NA"</formula>
    </cfRule>
    <cfRule type="cellIs" dxfId="44" priority="32" operator="equal">
      <formula>"NA"</formula>
    </cfRule>
  </conditionalFormatting>
  <conditionalFormatting sqref="E141:G141 I141">
    <cfRule type="cellIs" dxfId="43" priority="29" operator="equal">
      <formula>"NA"</formula>
    </cfRule>
    <cfRule type="cellIs" dxfId="42" priority="30" operator="equal">
      <formula>"NA"</formula>
    </cfRule>
  </conditionalFormatting>
  <conditionalFormatting sqref="E142:G142">
    <cfRule type="cellIs" dxfId="41" priority="27" operator="equal">
      <formula>"NA"</formula>
    </cfRule>
    <cfRule type="cellIs" dxfId="40" priority="28" operator="equal">
      <formula>"NA"</formula>
    </cfRule>
  </conditionalFormatting>
  <conditionalFormatting sqref="I29:I32">
    <cfRule type="cellIs" dxfId="39" priority="25" operator="equal">
      <formula>"NA"</formula>
    </cfRule>
    <cfRule type="cellIs" dxfId="38" priority="26" operator="equal">
      <formula>"NA"</formula>
    </cfRule>
  </conditionalFormatting>
  <conditionalFormatting sqref="I37:I40">
    <cfRule type="cellIs" dxfId="37" priority="23" operator="equal">
      <formula>"NA"</formula>
    </cfRule>
    <cfRule type="cellIs" dxfId="36" priority="24" operator="equal">
      <formula>"NA"</formula>
    </cfRule>
  </conditionalFormatting>
  <conditionalFormatting sqref="I45:I48">
    <cfRule type="cellIs" dxfId="35" priority="21" operator="equal">
      <formula>"NA"</formula>
    </cfRule>
    <cfRule type="cellIs" dxfId="34" priority="22" operator="equal">
      <formula>"NA"</formula>
    </cfRule>
  </conditionalFormatting>
  <conditionalFormatting sqref="I53:I56">
    <cfRule type="cellIs" dxfId="33" priority="19" operator="equal">
      <formula>"NA"</formula>
    </cfRule>
    <cfRule type="cellIs" dxfId="32" priority="20" operator="equal">
      <formula>"NA"</formula>
    </cfRule>
  </conditionalFormatting>
  <conditionalFormatting sqref="I64">
    <cfRule type="cellIs" dxfId="31" priority="17" operator="equal">
      <formula>"NA"</formula>
    </cfRule>
    <cfRule type="cellIs" dxfId="30" priority="18" operator="equal">
      <formula>"NA"</formula>
    </cfRule>
  </conditionalFormatting>
  <conditionalFormatting sqref="E25">
    <cfRule type="cellIs" dxfId="29" priority="15" operator="equal">
      <formula>"NA"</formula>
    </cfRule>
    <cfRule type="cellIs" dxfId="28" priority="16" operator="equal">
      <formula>"NA"</formula>
    </cfRule>
  </conditionalFormatting>
  <conditionalFormatting sqref="E33">
    <cfRule type="cellIs" dxfId="27" priority="13" operator="equal">
      <formula>"NA"</formula>
    </cfRule>
    <cfRule type="cellIs" dxfId="26" priority="14" operator="equal">
      <formula>"NA"</formula>
    </cfRule>
  </conditionalFormatting>
  <conditionalFormatting sqref="H19:H24">
    <cfRule type="cellIs" dxfId="25" priority="11" operator="equal">
      <formula>"NA"</formula>
    </cfRule>
    <cfRule type="cellIs" dxfId="24" priority="12" operator="equal">
      <formula>"NA"</formula>
    </cfRule>
  </conditionalFormatting>
  <conditionalFormatting sqref="H27:H32">
    <cfRule type="cellIs" dxfId="23" priority="9" operator="equal">
      <formula>"NA"</formula>
    </cfRule>
    <cfRule type="cellIs" dxfId="22" priority="10" operator="equal">
      <formula>"NA"</formula>
    </cfRule>
  </conditionalFormatting>
  <conditionalFormatting sqref="H35:H40">
    <cfRule type="cellIs" dxfId="21" priority="7" operator="equal">
      <formula>"NA"</formula>
    </cfRule>
    <cfRule type="cellIs" dxfId="20" priority="8" operator="equal">
      <formula>"NA"</formula>
    </cfRule>
  </conditionalFormatting>
  <conditionalFormatting sqref="H43:H48">
    <cfRule type="cellIs" dxfId="19" priority="5" operator="equal">
      <formula>"NA"</formula>
    </cfRule>
    <cfRule type="cellIs" dxfId="18" priority="6" operator="equal">
      <formula>"NA"</formula>
    </cfRule>
  </conditionalFormatting>
  <conditionalFormatting sqref="H51:H56">
    <cfRule type="cellIs" dxfId="17" priority="3" operator="equal">
      <formula>"NA"</formula>
    </cfRule>
    <cfRule type="cellIs" dxfId="16" priority="4" operator="equal">
      <formula>"NA"</formula>
    </cfRule>
  </conditionalFormatting>
  <conditionalFormatting sqref="H59:H64">
    <cfRule type="cellIs" dxfId="15" priority="1" operator="equal">
      <formula>"NA"</formula>
    </cfRule>
    <cfRule type="cellIs" dxfId="14" priority="2" operator="equal">
      <formula>"NA"</formula>
    </cfRule>
  </conditionalFormatting>
  <dataValidations count="11">
    <dataValidation operator="greaterThanOrEqual" allowBlank="1" showInputMessage="1" showErrorMessage="1" error="Entor Positive values" sqref="H4 H83"/>
    <dataValidation showInputMessage="1" showErrorMessage="1" sqref="D182:D183 I34 I26 H51:H56 H59:H64 E33 H11:H16 I42 D197 D255:G255 D263:G263 D185 D252:G253 D247:G248 D207:G207 D209:G211 D193:G194 D215:G216 D220:G222 D196:G196 D198:G200 D218:G218 D208 D105 D204:G205 D88 D187:D189 D109 I10:I12 I18:I20 E18 E25 H19:H24 H27:H32 H35:H40 H43:H48 I50 E26"/>
    <dataValidation type="decimal" operator="greaterThanOrEqual" allowBlank="1" showInputMessage="1" showErrorMessage="1" error="Enter Positive values" prompt="Please select the Unit." sqref="I193 I182 I204 I105 I215 I88 E88:G88 E105:G105 E109:G117 I109:I117 E182:G182 H110:H119">
      <formula1>0</formula1>
    </dataValidation>
    <dataValidation type="decimal" allowBlank="1" showInputMessage="1" showErrorMessage="1" error="Enter Positive values between 0 and 1" sqref="I251">
      <formula1>0</formula1>
      <formula2>2</formula2>
    </dataValidation>
    <dataValidation type="decimal" operator="greaterThanOrEqual" allowBlank="1" showInputMessage="1" showErrorMessage="1" error="Enter Positive values" prompt="Please select Unit" sqref="H248:I248 H249:H253">
      <formula1>0</formula1>
    </dataValidation>
    <dataValidation type="decimal" operator="greaterThanOrEqual" allowBlank="1" showInputMessage="1" showErrorMessage="1" error="Enter Positive values" prompt="Please select Type of Fuel" sqref="H264:I264 H265:H271">
      <formula1>0</formula1>
    </dataValidation>
    <dataValidation allowBlank="1" showInputMessage="1" showErrorMessage="1" error="Enter Positive values between 0 and 1" sqref="I89 I184:I186 I195:I197 I206:I208 I217:I219 E99:G99 E127:G127 I99:I100 I127:I128 I83:I84 E83:G84 E89:G89 E184:G186 I267"/>
    <dataValidation type="decimal" operator="greaterThanOrEqual" allowBlank="1" showInputMessage="1" showErrorMessage="1" error="Enter Positive values" sqref="I249:I250 I265:I266 I213:I214 I187:I189 H213:H223 I35:I36 I13:I15 I21:I23 H85:H90 I268:I270 I97:I98 I216 H180:H182 I209:I211 I198:I200 H191:H200 H241:I245 H228:I235 I220:I222 I205 H202:H211 I252:I253 E103:G104 E166:I175 I43:I44 E79:G79 H236 E155:I164 E145:I150 E136:I139 E131:I133 I125:I126 I123 H101:H109 H140:H142 I95 I79 H256:I260 I27:I28 E81:G82 I81:I82 E85:G87 I85:I87 E95:G95 E97:G98 I101:I104 E107:G108 I107:I108 E123:G123 E125:G126 E180:G181 I180:I181 E187:G189 E183:I183 I191:I192 H184:H189 I202:I203 I194 I69:I72 H143:I143 I51:I52">
      <formula1>0</formula1>
    </dataValidation>
    <dataValidation operator="greaterThanOrEqual" allowBlank="1" showInputMessage="1" showErrorMessage="1" sqref="H255:I255 H240:I240 H247:I247 H262:I262 E135:I135"/>
    <dataValidation type="decimal" allowBlank="1" showInputMessage="1" showErrorMessage="1" error="Capacity Utilization should be between 0 and 200%" sqref="I59:I62">
      <formula1>0</formula1>
      <formula2>I58*2</formula2>
    </dataValidation>
    <dataValidation type="decimal" operator="greaterThanOrEqual" allowBlank="1" showInputMessage="1" showErrorMessage="1" error="Entor Positive values" sqref="I154 I151:I152 H151:H154 H120:I122 H165:I165 H144:I144 H74:I78 H254:I254 I33 H9:I9 H49:I49 H17:I17 F177:H177 I25 H41:I41 H201:I201 H190:I190 H261:I261 H246:I246 H212:I212 H6:I7 K73 H272:I273 F176:I176 H237:I239 H129:I130 H134:I134 E96:G96 H224:H227 H65:H72 H178:H179 I236 E176:E177 H91:H100 I177:I179 I96 I106 E73:I73 H84 E124:I124 H123 H125:H128 I223:I227 E223:G224 E140:G142 I140:I142 E118:G119 E90:G91 E236:G236 I118:I119 E80:I80 H79 I65:I68 H81:H82 I90:I94 I57:I58 H5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7" orientation="portrait" r:id="rId1"/>
  <rowBreaks count="5" manualBreakCount="5">
    <brk id="64" max="7" man="1"/>
    <brk id="119" max="7" man="1"/>
    <brk id="164" max="7" man="1"/>
    <brk id="200" max="7" man="1"/>
    <brk id="224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greaterThanOrEqual" allowBlank="1" showInputMessage="1" showErrorMessage="1" error="Entor Positive values">
          <x14:formula1>
            <xm:f>[2]ListValues!#REF!</xm:f>
          </x14:formula1>
          <xm:sqref>I25 H263:I263 H17:I17 H9:I9 I33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view="pageBreakPreview" topLeftCell="A46" zoomScale="60" zoomScaleNormal="100" workbookViewId="0">
      <selection activeCell="C79" sqref="C79"/>
    </sheetView>
  </sheetViews>
  <sheetFormatPr defaultRowHeight="15" x14ac:dyDescent="0.25"/>
  <cols>
    <col min="3" max="3" width="28.7109375" customWidth="1"/>
    <col min="4" max="4" width="27.5703125" customWidth="1"/>
    <col min="5" max="5" width="11.5703125" customWidth="1"/>
    <col min="6" max="6" width="11.42578125" style="225" customWidth="1"/>
    <col min="7" max="8" width="11.85546875" style="225" customWidth="1"/>
    <col min="9" max="9" width="16.42578125" style="225" customWidth="1"/>
    <col min="10" max="10" width="19.42578125" hidden="1" customWidth="1"/>
  </cols>
  <sheetData>
    <row r="1" spans="1:13" x14ac:dyDescent="0.25">
      <c r="A1" s="1"/>
      <c r="B1" s="1"/>
      <c r="C1" s="2"/>
      <c r="D1" s="3"/>
      <c r="E1" s="1"/>
      <c r="F1" s="7"/>
      <c r="G1" s="7"/>
      <c r="H1" s="7"/>
      <c r="I1" s="218"/>
      <c r="J1" s="4"/>
      <c r="K1" s="1"/>
      <c r="L1" s="1"/>
      <c r="M1" s="1"/>
    </row>
    <row r="2" spans="1:13" ht="21" x14ac:dyDescent="0.35">
      <c r="A2" s="1"/>
      <c r="B2" s="1"/>
      <c r="C2" s="5" t="s">
        <v>1</v>
      </c>
      <c r="D2" s="3"/>
      <c r="E2" s="1"/>
      <c r="F2" s="7"/>
      <c r="G2" s="7"/>
      <c r="H2" s="7"/>
      <c r="I2" s="218"/>
      <c r="J2" s="4"/>
      <c r="K2" s="1"/>
      <c r="L2" s="6" t="s">
        <v>2</v>
      </c>
      <c r="M2" s="1"/>
    </row>
    <row r="3" spans="1:13" ht="19.5" thickBot="1" x14ac:dyDescent="0.35">
      <c r="A3" s="1"/>
      <c r="B3" s="7"/>
      <c r="C3" s="8" t="s">
        <v>3</v>
      </c>
      <c r="D3" s="3"/>
      <c r="E3" s="1"/>
      <c r="F3" s="226"/>
      <c r="G3" s="226"/>
      <c r="H3" s="226"/>
      <c r="I3" s="219"/>
      <c r="J3" s="4"/>
      <c r="K3" s="1"/>
      <c r="L3" s="9" t="s">
        <v>4</v>
      </c>
      <c r="M3" s="1"/>
    </row>
    <row r="4" spans="1:13" ht="18.75" x14ac:dyDescent="0.25">
      <c r="A4" s="10"/>
      <c r="B4" s="11" t="s">
        <v>5</v>
      </c>
      <c r="C4" s="12" t="s">
        <v>6</v>
      </c>
      <c r="D4" s="13" t="s">
        <v>7</v>
      </c>
      <c r="E4" s="11" t="s">
        <v>8</v>
      </c>
      <c r="F4" s="543" t="s">
        <v>9</v>
      </c>
      <c r="G4" s="544"/>
      <c r="H4" s="545"/>
      <c r="I4" s="546" t="s">
        <v>10</v>
      </c>
      <c r="J4" s="548" t="s">
        <v>11</v>
      </c>
      <c r="K4" s="10"/>
      <c r="L4" s="14" t="s">
        <v>12</v>
      </c>
      <c r="M4" s="10"/>
    </row>
    <row r="5" spans="1:13" ht="56.25" x14ac:dyDescent="0.3">
      <c r="A5" s="15"/>
      <c r="B5" s="16"/>
      <c r="C5" s="17"/>
      <c r="D5" s="18"/>
      <c r="E5" s="16"/>
      <c r="F5" s="19" t="s">
        <v>13</v>
      </c>
      <c r="G5" s="19" t="s">
        <v>14</v>
      </c>
      <c r="H5" s="19" t="s">
        <v>15</v>
      </c>
      <c r="I5" s="547"/>
      <c r="J5" s="549" t="s">
        <v>16</v>
      </c>
      <c r="K5" s="15"/>
      <c r="L5" s="20" t="s">
        <v>17</v>
      </c>
      <c r="M5" s="15"/>
    </row>
    <row r="6" spans="1:13" ht="18.75" x14ac:dyDescent="0.3">
      <c r="A6" s="1"/>
      <c r="B6" s="21">
        <v>1</v>
      </c>
      <c r="C6" s="22" t="s">
        <v>18</v>
      </c>
      <c r="D6" s="23"/>
      <c r="E6" s="24"/>
      <c r="F6" s="24"/>
      <c r="G6" s="24"/>
      <c r="H6" s="24"/>
      <c r="I6" s="220"/>
      <c r="J6" s="25"/>
      <c r="K6" s="1"/>
      <c r="L6" s="1"/>
      <c r="M6" s="1"/>
    </row>
    <row r="7" spans="1:13" ht="15.75" x14ac:dyDescent="0.25">
      <c r="A7" s="1"/>
      <c r="B7" s="26">
        <v>1.1000000000000001</v>
      </c>
      <c r="C7" s="27" t="s">
        <v>19</v>
      </c>
      <c r="D7" s="28"/>
      <c r="E7" s="29" t="s">
        <v>20</v>
      </c>
      <c r="F7" s="227"/>
      <c r="G7" s="227"/>
      <c r="H7" s="227"/>
      <c r="I7" s="221" t="e">
        <f>AVERAGE(F7:H7)</f>
        <v>#DIV/0!</v>
      </c>
      <c r="J7" s="25"/>
      <c r="K7" s="1"/>
      <c r="L7" s="1"/>
      <c r="M7" s="1"/>
    </row>
    <row r="8" spans="1:13" ht="15.75" x14ac:dyDescent="0.25">
      <c r="A8" s="1"/>
      <c r="B8" s="29" t="s">
        <v>21</v>
      </c>
      <c r="C8" s="30" t="s">
        <v>22</v>
      </c>
      <c r="D8" s="28"/>
      <c r="E8" s="29" t="s">
        <v>23</v>
      </c>
      <c r="F8" s="227"/>
      <c r="G8" s="227"/>
      <c r="H8" s="227"/>
      <c r="I8" s="222" t="s">
        <v>528</v>
      </c>
      <c r="J8" s="25"/>
      <c r="K8" s="1"/>
      <c r="L8" s="1"/>
      <c r="M8" s="1"/>
    </row>
    <row r="9" spans="1:13" ht="15.75" x14ac:dyDescent="0.25">
      <c r="A9" s="1"/>
      <c r="B9" s="26">
        <v>1.2</v>
      </c>
      <c r="C9" s="27" t="s">
        <v>24</v>
      </c>
      <c r="D9" s="28"/>
      <c r="E9" s="29" t="s">
        <v>20</v>
      </c>
      <c r="F9" s="227"/>
      <c r="G9" s="227"/>
      <c r="H9" s="227"/>
      <c r="I9" s="221" t="e">
        <f>AVERAGE(F9:H9)</f>
        <v>#DIV/0!</v>
      </c>
      <c r="J9" s="25"/>
      <c r="K9" s="1"/>
      <c r="L9" s="1"/>
      <c r="M9" s="1"/>
    </row>
    <row r="10" spans="1:13" ht="15.75" x14ac:dyDescent="0.25">
      <c r="A10" s="1"/>
      <c r="B10" s="29" t="s">
        <v>25</v>
      </c>
      <c r="C10" s="30" t="s">
        <v>22</v>
      </c>
      <c r="D10" s="28"/>
      <c r="E10" s="29" t="s">
        <v>23</v>
      </c>
      <c r="F10" s="227"/>
      <c r="G10" s="227"/>
      <c r="H10" s="227"/>
      <c r="I10" s="222" t="s">
        <v>528</v>
      </c>
      <c r="J10" s="25"/>
      <c r="K10" s="1"/>
      <c r="L10" s="1"/>
      <c r="M10" s="1"/>
    </row>
    <row r="11" spans="1:13" ht="15.75" x14ac:dyDescent="0.25">
      <c r="A11" s="1"/>
      <c r="B11" s="26">
        <v>1.3</v>
      </c>
      <c r="C11" s="27" t="s">
        <v>26</v>
      </c>
      <c r="D11" s="28"/>
      <c r="E11" s="29" t="s">
        <v>20</v>
      </c>
      <c r="F11" s="228">
        <f>F7+F9</f>
        <v>0</v>
      </c>
      <c r="G11" s="228">
        <f t="shared" ref="G11:H11" si="0">G7+G9</f>
        <v>0</v>
      </c>
      <c r="H11" s="228">
        <f t="shared" si="0"/>
        <v>0</v>
      </c>
      <c r="I11" s="221">
        <f>AVERAGE(F11:H11)</f>
        <v>0</v>
      </c>
      <c r="J11" s="25"/>
      <c r="K11" s="1"/>
      <c r="L11" s="1"/>
      <c r="M11" s="1"/>
    </row>
    <row r="12" spans="1:13" ht="15.75" x14ac:dyDescent="0.25">
      <c r="A12" s="1"/>
      <c r="B12" s="26" t="s">
        <v>27</v>
      </c>
      <c r="C12" s="27" t="s">
        <v>28</v>
      </c>
      <c r="D12" s="28"/>
      <c r="E12" s="29" t="s">
        <v>23</v>
      </c>
      <c r="F12" s="228" t="e">
        <f>(F7*F8+F9*F10)/(F7+F9)</f>
        <v>#DIV/0!</v>
      </c>
      <c r="G12" s="228" t="e">
        <f t="shared" ref="G12:H12" si="1">(G7*G8+G9*G10)/(G7+G9)</f>
        <v>#DIV/0!</v>
      </c>
      <c r="H12" s="228" t="e">
        <f t="shared" si="1"/>
        <v>#DIV/0!</v>
      </c>
      <c r="I12" s="222" t="s">
        <v>528</v>
      </c>
      <c r="J12" s="25"/>
      <c r="K12" s="1"/>
      <c r="L12" s="1"/>
      <c r="M12" s="1"/>
    </row>
    <row r="13" spans="1:13" ht="15.75" x14ac:dyDescent="0.25">
      <c r="A13" s="1"/>
      <c r="B13" s="26"/>
      <c r="C13" s="27"/>
      <c r="D13" s="28"/>
      <c r="E13" s="29"/>
      <c r="F13" s="29"/>
      <c r="G13" s="29"/>
      <c r="H13" s="29"/>
      <c r="I13" s="222"/>
      <c r="J13" s="25"/>
      <c r="K13" s="1"/>
      <c r="L13" s="1"/>
      <c r="M13" s="1"/>
    </row>
    <row r="14" spans="1:13" ht="15.75" x14ac:dyDescent="0.25">
      <c r="A14" s="1"/>
      <c r="B14" s="26">
        <v>1.4</v>
      </c>
      <c r="C14" s="27" t="s">
        <v>29</v>
      </c>
      <c r="D14" s="28"/>
      <c r="E14" s="29"/>
      <c r="F14" s="29"/>
      <c r="G14" s="29"/>
      <c r="H14" s="29"/>
      <c r="I14" s="222"/>
      <c r="J14" s="25"/>
      <c r="K14" s="1"/>
      <c r="L14" s="1"/>
      <c r="M14" s="1"/>
    </row>
    <row r="15" spans="1:13" ht="15.75" x14ac:dyDescent="0.25">
      <c r="A15" s="1"/>
      <c r="B15" s="29" t="s">
        <v>30</v>
      </c>
      <c r="C15" s="30" t="s">
        <v>31</v>
      </c>
      <c r="D15" s="28"/>
      <c r="E15" s="29" t="s">
        <v>20</v>
      </c>
      <c r="F15" s="227"/>
      <c r="G15" s="227"/>
      <c r="H15" s="227"/>
      <c r="I15" s="221" t="e">
        <f t="shared" ref="I15:I30" si="2">AVERAGE(F15:H15)</f>
        <v>#DIV/0!</v>
      </c>
      <c r="J15" s="25"/>
      <c r="K15" s="1"/>
      <c r="L15" s="1"/>
      <c r="M15" s="1"/>
    </row>
    <row r="16" spans="1:13" ht="15.75" x14ac:dyDescent="0.25">
      <c r="A16" s="1"/>
      <c r="B16" s="29" t="s">
        <v>32</v>
      </c>
      <c r="C16" s="30" t="s">
        <v>33</v>
      </c>
      <c r="D16" s="28"/>
      <c r="E16" s="29" t="s">
        <v>20</v>
      </c>
      <c r="F16" s="227"/>
      <c r="G16" s="227"/>
      <c r="H16" s="227"/>
      <c r="I16" s="221" t="e">
        <f t="shared" si="2"/>
        <v>#DIV/0!</v>
      </c>
      <c r="J16" s="25"/>
      <c r="K16" s="1"/>
      <c r="L16" s="1"/>
      <c r="M16" s="1"/>
    </row>
    <row r="17" spans="1:13" ht="15.75" x14ac:dyDescent="0.25">
      <c r="A17" s="1"/>
      <c r="B17" s="29" t="s">
        <v>34</v>
      </c>
      <c r="C17" s="30" t="s">
        <v>35</v>
      </c>
      <c r="D17" s="28"/>
      <c r="E17" s="29" t="s">
        <v>20</v>
      </c>
      <c r="F17" s="227"/>
      <c r="G17" s="227"/>
      <c r="H17" s="227"/>
      <c r="I17" s="221" t="e">
        <f t="shared" si="2"/>
        <v>#DIV/0!</v>
      </c>
      <c r="J17" s="25"/>
      <c r="K17" s="1"/>
      <c r="L17" s="1"/>
      <c r="M17" s="1"/>
    </row>
    <row r="18" spans="1:13" ht="15.75" x14ac:dyDescent="0.25">
      <c r="A18" s="1"/>
      <c r="B18" s="29" t="s">
        <v>36</v>
      </c>
      <c r="C18" s="30" t="s">
        <v>37</v>
      </c>
      <c r="D18" s="28"/>
      <c r="E18" s="29" t="s">
        <v>20</v>
      </c>
      <c r="F18" s="227"/>
      <c r="G18" s="227"/>
      <c r="H18" s="227"/>
      <c r="I18" s="221" t="e">
        <f t="shared" si="2"/>
        <v>#DIV/0!</v>
      </c>
      <c r="J18" s="25"/>
      <c r="K18" s="1"/>
      <c r="L18" s="1"/>
      <c r="M18" s="1"/>
    </row>
    <row r="19" spans="1:13" ht="15.75" x14ac:dyDescent="0.25">
      <c r="A19" s="1"/>
      <c r="B19" s="29" t="s">
        <v>38</v>
      </c>
      <c r="C19" s="30" t="s">
        <v>39</v>
      </c>
      <c r="D19" s="28"/>
      <c r="E19" s="29" t="s">
        <v>20</v>
      </c>
      <c r="F19" s="227"/>
      <c r="G19" s="227"/>
      <c r="H19" s="227"/>
      <c r="I19" s="221" t="e">
        <f t="shared" si="2"/>
        <v>#DIV/0!</v>
      </c>
      <c r="J19" s="25"/>
      <c r="K19" s="1"/>
      <c r="L19" s="1"/>
      <c r="M19" s="1"/>
    </row>
    <row r="20" spans="1:13" ht="15.75" x14ac:dyDescent="0.25">
      <c r="A20" s="1"/>
      <c r="B20" s="31" t="s">
        <v>40</v>
      </c>
      <c r="C20" s="32" t="s">
        <v>41</v>
      </c>
      <c r="D20" s="33"/>
      <c r="E20" s="29" t="s">
        <v>20</v>
      </c>
      <c r="F20" s="229">
        <f ca="1">F15:F20</f>
        <v>0</v>
      </c>
      <c r="G20" s="229">
        <f t="shared" ref="G20:H20" ca="1" si="3">G15:G20</f>
        <v>0</v>
      </c>
      <c r="H20" s="229">
        <f t="shared" ca="1" si="3"/>
        <v>0</v>
      </c>
      <c r="I20" s="221" t="e">
        <f t="shared" ca="1" si="2"/>
        <v>#DIV/0!</v>
      </c>
      <c r="J20" s="25"/>
      <c r="K20" s="1"/>
      <c r="L20" s="1"/>
      <c r="M20" s="1"/>
    </row>
    <row r="21" spans="1:13" ht="15.75" x14ac:dyDescent="0.25">
      <c r="A21" s="34"/>
      <c r="B21" s="35">
        <v>2</v>
      </c>
      <c r="C21" s="36" t="s">
        <v>42</v>
      </c>
      <c r="D21" s="37"/>
      <c r="E21" s="26"/>
      <c r="F21" s="29"/>
      <c r="G21" s="29"/>
      <c r="H21" s="29"/>
      <c r="I21" s="222"/>
      <c r="J21" s="38"/>
      <c r="K21" s="34"/>
      <c r="L21" s="34"/>
      <c r="M21" s="34"/>
    </row>
    <row r="22" spans="1:13" ht="15.75" x14ac:dyDescent="0.25">
      <c r="A22" s="1"/>
      <c r="B22" s="26">
        <v>2.1</v>
      </c>
      <c r="C22" s="27" t="s">
        <v>43</v>
      </c>
      <c r="D22" s="28"/>
      <c r="E22" s="29"/>
      <c r="F22" s="227"/>
      <c r="G22" s="227"/>
      <c r="H22" s="227"/>
      <c r="I22" s="221" t="e">
        <f t="shared" si="2"/>
        <v>#DIV/0!</v>
      </c>
      <c r="J22" s="25"/>
      <c r="K22" s="1"/>
      <c r="L22" s="1"/>
      <c r="M22" s="1"/>
    </row>
    <row r="23" spans="1:13" ht="15.75" x14ac:dyDescent="0.25">
      <c r="A23" s="1"/>
      <c r="B23" s="26" t="s">
        <v>44</v>
      </c>
      <c r="C23" s="27" t="s">
        <v>45</v>
      </c>
      <c r="D23" s="28"/>
      <c r="E23" s="29" t="s">
        <v>46</v>
      </c>
      <c r="F23" s="227"/>
      <c r="G23" s="227"/>
      <c r="H23" s="227"/>
      <c r="I23" s="221" t="e">
        <f t="shared" si="2"/>
        <v>#DIV/0!</v>
      </c>
      <c r="J23" s="25"/>
      <c r="K23" s="1"/>
      <c r="L23" s="1"/>
      <c r="M23" s="1"/>
    </row>
    <row r="24" spans="1:13" ht="15.75" x14ac:dyDescent="0.25">
      <c r="A24" s="1"/>
      <c r="B24" s="26">
        <v>2.2000000000000002</v>
      </c>
      <c r="C24" s="27" t="s">
        <v>29</v>
      </c>
      <c r="D24" s="28"/>
      <c r="E24" s="29" t="s">
        <v>47</v>
      </c>
      <c r="F24" s="29"/>
      <c r="G24" s="29"/>
      <c r="H24" s="29"/>
      <c r="I24" s="222"/>
      <c r="J24" s="25"/>
      <c r="K24" s="1"/>
      <c r="L24" s="1"/>
      <c r="M24" s="1"/>
    </row>
    <row r="25" spans="1:13" ht="15.75" x14ac:dyDescent="0.25">
      <c r="A25" s="1"/>
      <c r="B25" s="29" t="s">
        <v>48</v>
      </c>
      <c r="C25" s="30" t="s">
        <v>31</v>
      </c>
      <c r="D25" s="28"/>
      <c r="E25" s="29" t="s">
        <v>47</v>
      </c>
      <c r="F25" s="227"/>
      <c r="G25" s="227"/>
      <c r="H25" s="227"/>
      <c r="I25" s="221" t="e">
        <f t="shared" si="2"/>
        <v>#DIV/0!</v>
      </c>
      <c r="J25" s="25"/>
      <c r="K25" s="1"/>
      <c r="L25" s="1"/>
      <c r="M25" s="1"/>
    </row>
    <row r="26" spans="1:13" ht="15.75" x14ac:dyDescent="0.25">
      <c r="A26" s="1"/>
      <c r="B26" s="29" t="s">
        <v>49</v>
      </c>
      <c r="C26" s="30" t="s">
        <v>33</v>
      </c>
      <c r="D26" s="28"/>
      <c r="E26" s="29" t="s">
        <v>47</v>
      </c>
      <c r="F26" s="227"/>
      <c r="G26" s="227"/>
      <c r="H26" s="227"/>
      <c r="I26" s="221" t="e">
        <f t="shared" si="2"/>
        <v>#DIV/0!</v>
      </c>
      <c r="J26" s="25"/>
      <c r="K26" s="1"/>
      <c r="L26" s="1"/>
      <c r="M26" s="1"/>
    </row>
    <row r="27" spans="1:13" ht="15.75" x14ac:dyDescent="0.25">
      <c r="A27" s="1"/>
      <c r="B27" s="29" t="s">
        <v>50</v>
      </c>
      <c r="C27" s="30" t="s">
        <v>35</v>
      </c>
      <c r="D27" s="28"/>
      <c r="E27" s="29" t="s">
        <v>47</v>
      </c>
      <c r="F27" s="227"/>
      <c r="G27" s="227"/>
      <c r="H27" s="227"/>
      <c r="I27" s="221" t="e">
        <f t="shared" si="2"/>
        <v>#DIV/0!</v>
      </c>
      <c r="J27" s="25"/>
      <c r="K27" s="1"/>
      <c r="L27" s="1"/>
      <c r="M27" s="1"/>
    </row>
    <row r="28" spans="1:13" ht="15.75" x14ac:dyDescent="0.25">
      <c r="A28" s="1"/>
      <c r="B28" s="29" t="s">
        <v>51</v>
      </c>
      <c r="C28" s="30" t="s">
        <v>37</v>
      </c>
      <c r="D28" s="28"/>
      <c r="E28" s="29" t="s">
        <v>47</v>
      </c>
      <c r="F28" s="227"/>
      <c r="G28" s="227"/>
      <c r="H28" s="227"/>
      <c r="I28" s="221" t="e">
        <f t="shared" si="2"/>
        <v>#DIV/0!</v>
      </c>
      <c r="J28" s="25"/>
      <c r="K28" s="1"/>
      <c r="L28" s="1"/>
      <c r="M28" s="1"/>
    </row>
    <row r="29" spans="1:13" ht="15.75" x14ac:dyDescent="0.25">
      <c r="A29" s="1"/>
      <c r="B29" s="29" t="s">
        <v>52</v>
      </c>
      <c r="C29" s="30" t="s">
        <v>39</v>
      </c>
      <c r="D29" s="28"/>
      <c r="E29" s="29" t="s">
        <v>47</v>
      </c>
      <c r="F29" s="227"/>
      <c r="G29" s="227"/>
      <c r="H29" s="227"/>
      <c r="I29" s="221" t="e">
        <f t="shared" si="2"/>
        <v>#DIV/0!</v>
      </c>
      <c r="J29" s="25"/>
      <c r="K29" s="1"/>
      <c r="L29" s="1"/>
      <c r="M29" s="1"/>
    </row>
    <row r="30" spans="1:13" ht="15.75" x14ac:dyDescent="0.25">
      <c r="A30" s="1"/>
      <c r="B30" s="26" t="s">
        <v>53</v>
      </c>
      <c r="C30" s="27" t="s">
        <v>41</v>
      </c>
      <c r="D30" s="37"/>
      <c r="E30" s="29" t="s">
        <v>47</v>
      </c>
      <c r="F30" s="229">
        <f>SUM(F25:F29)</f>
        <v>0</v>
      </c>
      <c r="G30" s="229">
        <f t="shared" ref="G30:H30" si="4">SUM(G25:G29)</f>
        <v>0</v>
      </c>
      <c r="H30" s="229">
        <f t="shared" si="4"/>
        <v>0</v>
      </c>
      <c r="I30" s="221">
        <f t="shared" si="2"/>
        <v>0</v>
      </c>
      <c r="J30" s="25"/>
      <c r="K30" s="1"/>
      <c r="L30" s="1"/>
      <c r="M30" s="1"/>
    </row>
    <row r="31" spans="1:13" x14ac:dyDescent="0.25">
      <c r="A31" s="1"/>
      <c r="B31" s="39"/>
      <c r="C31" s="40"/>
      <c r="D31" s="41"/>
      <c r="E31" s="42"/>
      <c r="F31" s="42"/>
      <c r="G31" s="42"/>
      <c r="H31" s="42"/>
      <c r="I31" s="220"/>
      <c r="J31" s="25"/>
      <c r="K31" s="1"/>
      <c r="L31" s="1"/>
      <c r="M31" s="1"/>
    </row>
    <row r="32" spans="1:13" ht="18.75" x14ac:dyDescent="0.3">
      <c r="A32" s="1"/>
      <c r="B32" s="43">
        <v>3</v>
      </c>
      <c r="C32" s="36" t="s">
        <v>54</v>
      </c>
      <c r="D32" s="41"/>
      <c r="E32" s="44"/>
      <c r="F32" s="42"/>
      <c r="G32" s="42"/>
      <c r="H32" s="42"/>
      <c r="I32" s="220"/>
      <c r="J32" s="25"/>
      <c r="K32" s="1"/>
      <c r="L32" s="1"/>
      <c r="M32" s="1"/>
    </row>
    <row r="33" spans="1:13" ht="15.75" x14ac:dyDescent="0.25">
      <c r="A33" s="1"/>
      <c r="B33" s="26" t="s">
        <v>56</v>
      </c>
      <c r="C33" s="45" t="s">
        <v>57</v>
      </c>
      <c r="D33" s="37"/>
      <c r="E33" s="46" t="s">
        <v>47</v>
      </c>
      <c r="F33" s="227"/>
      <c r="G33" s="227"/>
      <c r="H33" s="227"/>
      <c r="I33" s="221" t="e">
        <f t="shared" ref="I33:I35" si="5">AVERAGE(F33:H33)</f>
        <v>#DIV/0!</v>
      </c>
      <c r="J33" s="25"/>
      <c r="K33" s="1"/>
      <c r="L33" s="1"/>
      <c r="M33" s="1"/>
    </row>
    <row r="34" spans="1:13" ht="31.5" x14ac:dyDescent="0.25">
      <c r="A34" s="1"/>
      <c r="B34" s="26" t="s">
        <v>58</v>
      </c>
      <c r="C34" s="47" t="s">
        <v>59</v>
      </c>
      <c r="D34" s="37"/>
      <c r="E34" s="46" t="s">
        <v>55</v>
      </c>
      <c r="F34" s="227"/>
      <c r="G34" s="227"/>
      <c r="H34" s="227"/>
      <c r="I34" s="221" t="e">
        <f>(F33*F34+G33*G34+H33*H34)/(F33+G33+H33)</f>
        <v>#DIV/0!</v>
      </c>
      <c r="J34" s="25"/>
      <c r="K34" s="1"/>
      <c r="L34" s="1"/>
      <c r="M34" s="1"/>
    </row>
    <row r="35" spans="1:13" ht="15.75" x14ac:dyDescent="0.25">
      <c r="A35" s="1"/>
      <c r="B35" s="26" t="s">
        <v>0</v>
      </c>
      <c r="C35" s="48" t="s">
        <v>60</v>
      </c>
      <c r="D35" s="37"/>
      <c r="E35" s="46" t="s">
        <v>47</v>
      </c>
      <c r="F35" s="227"/>
      <c r="G35" s="227"/>
      <c r="H35" s="227"/>
      <c r="I35" s="221" t="e">
        <f t="shared" si="5"/>
        <v>#DIV/0!</v>
      </c>
      <c r="J35" s="25"/>
      <c r="K35" s="1"/>
      <c r="L35" s="1"/>
      <c r="M35" s="1"/>
    </row>
    <row r="36" spans="1:13" ht="47.25" x14ac:dyDescent="0.25">
      <c r="A36" s="1"/>
      <c r="B36" s="26" t="s">
        <v>61</v>
      </c>
      <c r="C36" s="49" t="s">
        <v>62</v>
      </c>
      <c r="D36" s="50" t="s">
        <v>63</v>
      </c>
      <c r="E36" s="46" t="s">
        <v>55</v>
      </c>
      <c r="F36" s="227">
        <v>0</v>
      </c>
      <c r="G36" s="227">
        <v>0</v>
      </c>
      <c r="H36" s="227">
        <v>0</v>
      </c>
      <c r="I36" s="221" t="e">
        <f>(F35*F36+G35*G36+H35*H36)/(F35+G35+H35)</f>
        <v>#DIV/0!</v>
      </c>
      <c r="J36" s="25"/>
      <c r="K36" s="1"/>
      <c r="L36" s="1"/>
      <c r="M36" s="1"/>
    </row>
    <row r="37" spans="1:13" x14ac:dyDescent="0.25">
      <c r="A37" s="1"/>
      <c r="B37" s="39"/>
      <c r="C37" s="40"/>
      <c r="D37" s="41"/>
      <c r="E37" s="42"/>
      <c r="F37" s="42"/>
      <c r="G37" s="42"/>
      <c r="H37" s="42"/>
      <c r="I37" s="220"/>
      <c r="J37" s="25"/>
      <c r="K37" s="1"/>
      <c r="L37" s="1"/>
      <c r="M37" s="1"/>
    </row>
    <row r="38" spans="1:13" ht="18.75" x14ac:dyDescent="0.3">
      <c r="A38" s="1"/>
      <c r="B38" s="16">
        <v>4</v>
      </c>
      <c r="C38" s="17" t="s">
        <v>64</v>
      </c>
      <c r="D38" s="18"/>
      <c r="E38" s="51"/>
      <c r="F38" s="51"/>
      <c r="G38" s="51"/>
      <c r="H38" s="51"/>
      <c r="I38" s="51"/>
      <c r="J38" s="51"/>
      <c r="K38" s="1"/>
      <c r="L38" s="1"/>
      <c r="M38" s="1"/>
    </row>
    <row r="39" spans="1:13" ht="18.75" x14ac:dyDescent="0.3">
      <c r="A39" s="1"/>
      <c r="B39" s="16">
        <v>4.0999999999999996</v>
      </c>
      <c r="C39" s="17" t="s">
        <v>65</v>
      </c>
      <c r="D39" s="52"/>
      <c r="E39" s="44"/>
      <c r="F39" s="44"/>
      <c r="G39" s="44"/>
      <c r="H39" s="44"/>
      <c r="I39" s="53"/>
      <c r="J39" s="54"/>
      <c r="K39" s="1"/>
      <c r="L39" s="1"/>
      <c r="M39" s="1"/>
    </row>
    <row r="40" spans="1:13" ht="18.75" x14ac:dyDescent="0.3">
      <c r="A40" s="1"/>
      <c r="B40" s="55" t="s">
        <v>56</v>
      </c>
      <c r="C40" s="56" t="s">
        <v>66</v>
      </c>
      <c r="D40" s="37"/>
      <c r="E40" s="55" t="s">
        <v>47</v>
      </c>
      <c r="F40" s="57"/>
      <c r="G40" s="57"/>
      <c r="H40" s="57"/>
      <c r="I40" s="221" t="e">
        <f t="shared" ref="I40:I42" si="6">AVERAGE(F40:H40)</f>
        <v>#DIV/0!</v>
      </c>
      <c r="J40" s="54"/>
      <c r="K40" s="1"/>
      <c r="L40" s="1"/>
      <c r="M40" s="1"/>
    </row>
    <row r="41" spans="1:13" ht="18.75" x14ac:dyDescent="0.3">
      <c r="A41" s="1"/>
      <c r="B41" s="55" t="s">
        <v>58</v>
      </c>
      <c r="C41" s="56" t="s">
        <v>67</v>
      </c>
      <c r="D41" s="37"/>
      <c r="E41" s="55" t="s">
        <v>47</v>
      </c>
      <c r="F41" s="57"/>
      <c r="G41" s="57"/>
      <c r="H41" s="57"/>
      <c r="I41" s="221" t="e">
        <f t="shared" si="6"/>
        <v>#DIV/0!</v>
      </c>
      <c r="J41" s="54"/>
      <c r="K41" s="1"/>
      <c r="L41" s="1"/>
      <c r="M41" s="1"/>
    </row>
    <row r="42" spans="1:13" ht="18.75" x14ac:dyDescent="0.3">
      <c r="A42" s="1"/>
      <c r="B42" s="55" t="s">
        <v>0</v>
      </c>
      <c r="C42" s="56" t="s">
        <v>68</v>
      </c>
      <c r="D42" s="37"/>
      <c r="E42" s="55" t="s">
        <v>69</v>
      </c>
      <c r="F42" s="57"/>
      <c r="G42" s="57"/>
      <c r="H42" s="57"/>
      <c r="I42" s="221" t="e">
        <f t="shared" si="6"/>
        <v>#DIV/0!</v>
      </c>
      <c r="J42" s="54"/>
      <c r="K42" s="1"/>
      <c r="L42" s="1"/>
      <c r="M42" s="1"/>
    </row>
    <row r="43" spans="1:13" ht="18.75" x14ac:dyDescent="0.3">
      <c r="A43" s="1"/>
      <c r="B43" s="55" t="s">
        <v>61</v>
      </c>
      <c r="C43" s="56" t="s">
        <v>70</v>
      </c>
      <c r="D43" s="37"/>
      <c r="E43" s="55" t="s">
        <v>71</v>
      </c>
      <c r="F43" s="57"/>
      <c r="G43" s="57"/>
      <c r="H43" s="57"/>
      <c r="I43" s="237" t="s">
        <v>528</v>
      </c>
      <c r="J43" s="54"/>
      <c r="K43" s="1"/>
      <c r="L43" s="1"/>
      <c r="M43" s="1"/>
    </row>
    <row r="44" spans="1:13" ht="18.75" x14ac:dyDescent="0.3">
      <c r="A44" s="1"/>
      <c r="B44" s="59" t="s">
        <v>72</v>
      </c>
      <c r="C44" s="60" t="s">
        <v>73</v>
      </c>
      <c r="D44" s="37"/>
      <c r="E44" s="46"/>
      <c r="F44" s="46"/>
      <c r="G44" s="46"/>
      <c r="H44" s="46"/>
      <c r="I44" s="58"/>
      <c r="J44" s="54"/>
      <c r="K44" s="1"/>
      <c r="L44" s="1"/>
      <c r="M44" s="1"/>
    </row>
    <row r="45" spans="1:13" ht="18.75" x14ac:dyDescent="0.3">
      <c r="A45" s="1"/>
      <c r="B45" s="55" t="s">
        <v>56</v>
      </c>
      <c r="C45" s="56" t="s">
        <v>74</v>
      </c>
      <c r="D45" s="37"/>
      <c r="E45" s="55" t="s">
        <v>47</v>
      </c>
      <c r="F45" s="57"/>
      <c r="G45" s="57"/>
      <c r="H45" s="57"/>
      <c r="I45" s="221" t="e">
        <f t="shared" ref="I45:I50" si="7">AVERAGE(F45:H45)</f>
        <v>#DIV/0!</v>
      </c>
      <c r="J45" s="54"/>
      <c r="K45" s="1"/>
      <c r="L45" s="1"/>
      <c r="M45" s="1" t="s">
        <v>75</v>
      </c>
    </row>
    <row r="46" spans="1:13" ht="18.75" x14ac:dyDescent="0.3">
      <c r="A46" s="1"/>
      <c r="B46" s="55" t="s">
        <v>56</v>
      </c>
      <c r="C46" s="56" t="s">
        <v>76</v>
      </c>
      <c r="D46" s="37"/>
      <c r="E46" s="46" t="s">
        <v>77</v>
      </c>
      <c r="F46" s="57"/>
      <c r="G46" s="57"/>
      <c r="H46" s="57"/>
      <c r="I46" s="221" t="e">
        <f t="shared" si="7"/>
        <v>#DIV/0!</v>
      </c>
      <c r="J46" s="54"/>
      <c r="K46" s="1"/>
      <c r="L46" s="1"/>
      <c r="M46" s="1"/>
    </row>
    <row r="47" spans="1:13" ht="18.75" x14ac:dyDescent="0.3">
      <c r="A47" s="1"/>
      <c r="B47" s="55" t="s">
        <v>58</v>
      </c>
      <c r="C47" s="56" t="s">
        <v>78</v>
      </c>
      <c r="D47" s="37"/>
      <c r="E47" s="46" t="s">
        <v>77</v>
      </c>
      <c r="F47" s="57"/>
      <c r="G47" s="57"/>
      <c r="H47" s="57"/>
      <c r="I47" s="221" t="e">
        <f t="shared" si="7"/>
        <v>#DIV/0!</v>
      </c>
      <c r="J47" s="54"/>
      <c r="K47" s="1"/>
      <c r="L47" s="1"/>
      <c r="M47" s="1"/>
    </row>
    <row r="48" spans="1:13" ht="18.75" x14ac:dyDescent="0.3">
      <c r="A48" s="1"/>
      <c r="B48" s="55" t="s">
        <v>0</v>
      </c>
      <c r="C48" s="56" t="s">
        <v>79</v>
      </c>
      <c r="D48" s="37"/>
      <c r="E48" s="46" t="s">
        <v>47</v>
      </c>
      <c r="F48" s="57"/>
      <c r="G48" s="57"/>
      <c r="H48" s="57"/>
      <c r="I48" s="221" t="e">
        <f t="shared" si="7"/>
        <v>#DIV/0!</v>
      </c>
      <c r="J48" s="54"/>
      <c r="K48" s="1"/>
      <c r="L48" s="1"/>
      <c r="M48" s="1"/>
    </row>
    <row r="49" spans="1:13" ht="18.75" x14ac:dyDescent="0.3">
      <c r="A49" s="1"/>
      <c r="B49" s="55" t="s">
        <v>61</v>
      </c>
      <c r="C49" s="56" t="s">
        <v>80</v>
      </c>
      <c r="D49" s="37"/>
      <c r="E49" s="46" t="s">
        <v>47</v>
      </c>
      <c r="F49" s="57"/>
      <c r="G49" s="57"/>
      <c r="H49" s="57"/>
      <c r="I49" s="221" t="e">
        <f t="shared" si="7"/>
        <v>#DIV/0!</v>
      </c>
      <c r="J49" s="54"/>
      <c r="K49" s="1"/>
      <c r="L49" s="1"/>
      <c r="M49" s="1"/>
    </row>
    <row r="50" spans="1:13" ht="18.75" x14ac:dyDescent="0.3">
      <c r="A50" s="1"/>
      <c r="B50" s="55" t="s">
        <v>81</v>
      </c>
      <c r="C50" s="56" t="s">
        <v>123</v>
      </c>
      <c r="D50" s="37"/>
      <c r="E50" s="46"/>
      <c r="F50" s="57"/>
      <c r="G50" s="57"/>
      <c r="H50" s="57"/>
      <c r="I50" s="221" t="e">
        <f t="shared" si="7"/>
        <v>#DIV/0!</v>
      </c>
      <c r="J50" s="54"/>
      <c r="K50" s="1"/>
      <c r="L50" s="1"/>
      <c r="M50" s="1"/>
    </row>
    <row r="51" spans="1:13" ht="18.75" x14ac:dyDescent="0.3">
      <c r="A51" s="1"/>
      <c r="B51" s="59" t="s">
        <v>82</v>
      </c>
      <c r="C51" s="60" t="s">
        <v>83</v>
      </c>
      <c r="D51" s="37"/>
      <c r="E51" s="46"/>
      <c r="F51" s="46"/>
      <c r="G51" s="46"/>
      <c r="H51" s="46"/>
      <c r="I51" s="58"/>
      <c r="J51" s="54"/>
      <c r="K51" s="1"/>
      <c r="L51" s="1"/>
      <c r="M51" s="1"/>
    </row>
    <row r="52" spans="1:13" ht="18.75" x14ac:dyDescent="0.3">
      <c r="A52" s="1"/>
      <c r="B52" s="55" t="s">
        <v>56</v>
      </c>
      <c r="C52" s="56" t="s">
        <v>76</v>
      </c>
      <c r="D52" s="37"/>
      <c r="E52" s="46" t="s">
        <v>84</v>
      </c>
      <c r="F52" s="61" t="e">
        <f>F46*F12</f>
        <v>#DIV/0!</v>
      </c>
      <c r="G52" s="61" t="e">
        <f>G46*G12</f>
        <v>#DIV/0!</v>
      </c>
      <c r="H52" s="61" t="e">
        <f>H46*H12</f>
        <v>#DIV/0!</v>
      </c>
      <c r="I52" s="237" t="s">
        <v>528</v>
      </c>
      <c r="J52" s="54"/>
      <c r="K52" s="1"/>
      <c r="L52" s="1"/>
      <c r="M52" s="1"/>
    </row>
    <row r="53" spans="1:13" ht="18.75" x14ac:dyDescent="0.3">
      <c r="A53" s="1"/>
      <c r="B53" s="55" t="s">
        <v>58</v>
      </c>
      <c r="C53" s="56" t="s">
        <v>78</v>
      </c>
      <c r="D53" s="37"/>
      <c r="E53" s="46" t="s">
        <v>84</v>
      </c>
      <c r="F53" s="61" t="e">
        <f>-F47*F12</f>
        <v>#DIV/0!</v>
      </c>
      <c r="G53" s="61" t="e">
        <f>-G47*G12</f>
        <v>#DIV/0!</v>
      </c>
      <c r="H53" s="61" t="e">
        <f>-H47*H12</f>
        <v>#DIV/0!</v>
      </c>
      <c r="I53" s="237" t="s">
        <v>528</v>
      </c>
      <c r="J53" s="54"/>
      <c r="K53" s="1"/>
      <c r="L53" s="1"/>
      <c r="M53" s="1"/>
    </row>
    <row r="54" spans="1:13" ht="18.75" x14ac:dyDescent="0.3">
      <c r="A54" s="1"/>
      <c r="B54" s="55" t="s">
        <v>0</v>
      </c>
      <c r="C54" s="56" t="s">
        <v>79</v>
      </c>
      <c r="D54" s="37"/>
      <c r="E54" s="46" t="s">
        <v>84</v>
      </c>
      <c r="F54" s="61">
        <f>F48*F23</f>
        <v>0</v>
      </c>
      <c r="G54" s="61">
        <f>G48*G23</f>
        <v>0</v>
      </c>
      <c r="H54" s="61">
        <f>H48*H23</f>
        <v>0</v>
      </c>
      <c r="I54" s="237" t="s">
        <v>528</v>
      </c>
      <c r="J54" s="54"/>
      <c r="K54" s="1"/>
      <c r="L54" s="1"/>
      <c r="M54" s="1"/>
    </row>
    <row r="55" spans="1:13" ht="18.75" x14ac:dyDescent="0.3">
      <c r="A55" s="1"/>
      <c r="B55" s="55" t="s">
        <v>61</v>
      </c>
      <c r="C55" s="56" t="s">
        <v>80</v>
      </c>
      <c r="D55" s="37"/>
      <c r="E55" s="46" t="s">
        <v>84</v>
      </c>
      <c r="F55" s="61">
        <f>-F49*F23</f>
        <v>0</v>
      </c>
      <c r="G55" s="61">
        <f>-G49*G23</f>
        <v>0</v>
      </c>
      <c r="H55" s="61">
        <f>-H49*H23</f>
        <v>0</v>
      </c>
      <c r="I55" s="237" t="s">
        <v>528</v>
      </c>
      <c r="J55" s="54"/>
      <c r="K55" s="1"/>
      <c r="L55" s="1"/>
      <c r="M55" s="1"/>
    </row>
    <row r="56" spans="1:13" ht="18.75" x14ac:dyDescent="0.3">
      <c r="A56" s="1"/>
      <c r="B56" s="55" t="s">
        <v>81</v>
      </c>
      <c r="C56" s="56" t="s">
        <v>85</v>
      </c>
      <c r="D56" s="37"/>
      <c r="E56" s="46" t="s">
        <v>84</v>
      </c>
      <c r="F56" s="57"/>
      <c r="G56" s="57"/>
      <c r="H56" s="57"/>
      <c r="I56" s="237" t="s">
        <v>528</v>
      </c>
      <c r="J56" s="54"/>
      <c r="K56" s="1"/>
      <c r="L56" s="1"/>
      <c r="M56" s="1"/>
    </row>
    <row r="57" spans="1:13" ht="18.75" x14ac:dyDescent="0.3">
      <c r="A57" s="1"/>
      <c r="B57" s="55" t="s">
        <v>86</v>
      </c>
      <c r="C57" s="56" t="s">
        <v>87</v>
      </c>
      <c r="D57" s="37"/>
      <c r="E57" s="46" t="s">
        <v>84</v>
      </c>
      <c r="F57" s="57"/>
      <c r="G57" s="57"/>
      <c r="H57" s="57"/>
      <c r="I57" s="237" t="s">
        <v>528</v>
      </c>
      <c r="J57" s="54"/>
      <c r="K57" s="1"/>
      <c r="L57" s="1"/>
      <c r="M57" s="1"/>
    </row>
    <row r="58" spans="1:13" ht="18.75" x14ac:dyDescent="0.3">
      <c r="A58" s="1"/>
      <c r="B58" s="55" t="s">
        <v>88</v>
      </c>
      <c r="C58" s="56" t="s">
        <v>89</v>
      </c>
      <c r="D58" s="37"/>
      <c r="E58" s="46" t="s">
        <v>84</v>
      </c>
      <c r="F58" s="57"/>
      <c r="G58" s="57"/>
      <c r="H58" s="57"/>
      <c r="I58" s="237" t="s">
        <v>528</v>
      </c>
      <c r="J58" s="54"/>
      <c r="K58" s="1"/>
      <c r="L58" s="1"/>
      <c r="M58" s="1"/>
    </row>
    <row r="59" spans="1:13" ht="18.75" x14ac:dyDescent="0.3">
      <c r="A59" s="1"/>
      <c r="B59" s="55" t="s">
        <v>90</v>
      </c>
      <c r="C59" s="56" t="s">
        <v>41</v>
      </c>
      <c r="D59" s="37"/>
      <c r="E59" s="46" t="s">
        <v>84</v>
      </c>
      <c r="F59" s="61" t="e">
        <f>SUM(F52:F58)</f>
        <v>#DIV/0!</v>
      </c>
      <c r="G59" s="61" t="e">
        <f t="shared" ref="G59:H59" si="8">SUM(G52:G58)</f>
        <v>#DIV/0!</v>
      </c>
      <c r="H59" s="61" t="e">
        <f t="shared" si="8"/>
        <v>#DIV/0!</v>
      </c>
      <c r="I59" s="237" t="s">
        <v>528</v>
      </c>
      <c r="J59" s="54"/>
      <c r="K59" s="1"/>
      <c r="M59" s="1"/>
    </row>
    <row r="60" spans="1:13" ht="31.5" x14ac:dyDescent="0.25">
      <c r="A60" s="62"/>
      <c r="B60" s="63" t="s">
        <v>91</v>
      </c>
      <c r="C60" s="64" t="s">
        <v>92</v>
      </c>
      <c r="D60" s="65"/>
      <c r="E60" s="66" t="s">
        <v>55</v>
      </c>
      <c r="F60" s="66" t="e">
        <f>F59/F41</f>
        <v>#DIV/0!</v>
      </c>
      <c r="G60" s="66" t="e">
        <f>G59/G41</f>
        <v>#DIV/0!</v>
      </c>
      <c r="H60" s="66" t="e">
        <f>H59/H41</f>
        <v>#DIV/0!</v>
      </c>
      <c r="I60" s="133" t="e">
        <f>(F41*F59+G41*G59+H41*H59)/(F41+G41+H41)</f>
        <v>#DIV/0!</v>
      </c>
      <c r="J60" s="67"/>
      <c r="K60" s="62"/>
      <c r="L60" s="231" t="s">
        <v>529</v>
      </c>
      <c r="M60" s="232"/>
    </row>
    <row r="61" spans="1:13" ht="45" x14ac:dyDescent="0.3">
      <c r="A61" s="68"/>
      <c r="B61" s="69" t="s">
        <v>93</v>
      </c>
      <c r="C61" s="70" t="s">
        <v>94</v>
      </c>
      <c r="D61" s="71" t="s">
        <v>95</v>
      </c>
      <c r="E61" s="44" t="s">
        <v>55</v>
      </c>
      <c r="F61" s="53">
        <v>0</v>
      </c>
      <c r="G61" s="53">
        <v>0</v>
      </c>
      <c r="H61" s="53">
        <v>0</v>
      </c>
      <c r="I61" s="233" t="e">
        <f>(F42*F60+G42*G60+H42*H60)/(F42+G42+H42)</f>
        <v>#DIV/0!</v>
      </c>
      <c r="J61" s="72"/>
      <c r="K61" s="68"/>
      <c r="L61" s="234" t="s">
        <v>529</v>
      </c>
      <c r="M61" s="235"/>
    </row>
    <row r="62" spans="1:13" ht="18.75" x14ac:dyDescent="0.3">
      <c r="A62" s="68"/>
      <c r="B62" s="69"/>
      <c r="C62" s="73"/>
      <c r="D62" s="52"/>
      <c r="E62" s="53"/>
      <c r="F62" s="53"/>
      <c r="G62" s="53"/>
      <c r="H62" s="53"/>
      <c r="I62" s="53"/>
      <c r="J62" s="72"/>
      <c r="K62" s="68"/>
      <c r="L62" s="68"/>
      <c r="M62" s="68"/>
    </row>
    <row r="63" spans="1:13" ht="18.75" x14ac:dyDescent="0.3">
      <c r="A63" s="1"/>
      <c r="B63" s="16">
        <v>4.2</v>
      </c>
      <c r="C63" s="17" t="s">
        <v>96</v>
      </c>
      <c r="D63" s="52"/>
      <c r="E63" s="44"/>
      <c r="F63" s="44"/>
      <c r="G63" s="44"/>
      <c r="H63" s="44"/>
      <c r="I63" s="53"/>
      <c r="J63" s="74"/>
      <c r="K63" s="1"/>
      <c r="L63" s="1"/>
      <c r="M63" s="1"/>
    </row>
    <row r="64" spans="1:13" ht="18.75" x14ac:dyDescent="0.3">
      <c r="A64" s="1"/>
      <c r="B64" s="75" t="s">
        <v>56</v>
      </c>
      <c r="C64" s="76" t="s">
        <v>66</v>
      </c>
      <c r="D64" s="52"/>
      <c r="E64" s="44" t="s">
        <v>47</v>
      </c>
      <c r="F64" s="77"/>
      <c r="G64" s="77"/>
      <c r="H64" s="77"/>
      <c r="I64" s="221" t="e">
        <f t="shared" ref="I64:I66" si="9">AVERAGE(F64:H64)</f>
        <v>#DIV/0!</v>
      </c>
      <c r="J64" s="54"/>
      <c r="K64" s="1"/>
      <c r="L64" s="1"/>
      <c r="M64" s="1"/>
    </row>
    <row r="65" spans="1:13" ht="18.75" x14ac:dyDescent="0.3">
      <c r="A65" s="1"/>
      <c r="B65" s="75" t="s">
        <v>58</v>
      </c>
      <c r="C65" s="76" t="s">
        <v>67</v>
      </c>
      <c r="D65" s="52"/>
      <c r="E65" s="44" t="s">
        <v>47</v>
      </c>
      <c r="F65" s="77"/>
      <c r="G65" s="77"/>
      <c r="H65" s="77"/>
      <c r="I65" s="221" t="e">
        <f t="shared" si="9"/>
        <v>#DIV/0!</v>
      </c>
      <c r="J65" s="54"/>
      <c r="K65" s="1"/>
      <c r="L65" s="1"/>
      <c r="M65" s="1"/>
    </row>
    <row r="66" spans="1:13" ht="18.75" x14ac:dyDescent="0.3">
      <c r="A66" s="1"/>
      <c r="B66" s="75" t="s">
        <v>0</v>
      </c>
      <c r="C66" s="76" t="s">
        <v>68</v>
      </c>
      <c r="D66" s="52"/>
      <c r="E66" s="44" t="s">
        <v>97</v>
      </c>
      <c r="F66" s="77"/>
      <c r="G66" s="77"/>
      <c r="H66" s="77"/>
      <c r="I66" s="221" t="e">
        <f t="shared" si="9"/>
        <v>#DIV/0!</v>
      </c>
      <c r="J66" s="54"/>
      <c r="K66" s="1"/>
      <c r="L66" s="1"/>
      <c r="M66" s="1"/>
    </row>
    <row r="67" spans="1:13" ht="18.75" x14ac:dyDescent="0.3">
      <c r="A67" s="1"/>
      <c r="B67" s="75" t="s">
        <v>61</v>
      </c>
      <c r="C67" s="76" t="s">
        <v>70</v>
      </c>
      <c r="D67" s="52"/>
      <c r="E67" s="44" t="s">
        <v>71</v>
      </c>
      <c r="F67" s="77"/>
      <c r="G67" s="77"/>
      <c r="H67" s="77"/>
      <c r="I67" s="237" t="s">
        <v>528</v>
      </c>
      <c r="J67" s="54"/>
      <c r="K67" s="1"/>
      <c r="L67" s="1"/>
      <c r="M67" s="1"/>
    </row>
    <row r="68" spans="1:13" ht="18.75" x14ac:dyDescent="0.3">
      <c r="A68" s="1"/>
      <c r="B68" s="75" t="s">
        <v>98</v>
      </c>
      <c r="C68" s="78" t="s">
        <v>73</v>
      </c>
      <c r="D68" s="52"/>
      <c r="E68" s="44"/>
      <c r="F68" s="44"/>
      <c r="G68" s="44"/>
      <c r="H68" s="44"/>
      <c r="I68" s="53"/>
      <c r="J68" s="54"/>
      <c r="K68" s="1"/>
      <c r="L68" s="1"/>
      <c r="M68" s="1"/>
    </row>
    <row r="69" spans="1:13" ht="18.75" x14ac:dyDescent="0.3">
      <c r="A69" s="1"/>
      <c r="B69" s="75" t="s">
        <v>56</v>
      </c>
      <c r="C69" s="76" t="s">
        <v>99</v>
      </c>
      <c r="D69" s="52"/>
      <c r="E69" s="44" t="s">
        <v>47</v>
      </c>
      <c r="F69" s="77"/>
      <c r="G69" s="77"/>
      <c r="H69" s="77"/>
      <c r="I69" s="221" t="e">
        <f t="shared" ref="I69:I76" si="10">AVERAGE(F69:H69)</f>
        <v>#DIV/0!</v>
      </c>
      <c r="J69" s="54"/>
      <c r="K69" s="1"/>
      <c r="L69" s="1"/>
      <c r="M69" s="1"/>
    </row>
    <row r="70" spans="1:13" ht="18.75" x14ac:dyDescent="0.3">
      <c r="A70" s="1"/>
      <c r="B70" s="75" t="s">
        <v>58</v>
      </c>
      <c r="C70" s="79" t="s">
        <v>100</v>
      </c>
      <c r="D70" s="52"/>
      <c r="E70" s="44" t="s">
        <v>47</v>
      </c>
      <c r="F70" s="77"/>
      <c r="G70" s="77"/>
      <c r="H70" s="77"/>
      <c r="I70" s="221" t="e">
        <f t="shared" si="10"/>
        <v>#DIV/0!</v>
      </c>
      <c r="J70" s="54"/>
      <c r="K70" s="1"/>
      <c r="L70" s="1"/>
      <c r="M70" s="1"/>
    </row>
    <row r="71" spans="1:13" ht="18.75" x14ac:dyDescent="0.3">
      <c r="A71" s="1"/>
      <c r="B71" s="75" t="s">
        <v>0</v>
      </c>
      <c r="C71" s="80" t="s">
        <v>101</v>
      </c>
      <c r="D71" s="52"/>
      <c r="E71" s="44"/>
      <c r="F71" s="77"/>
      <c r="G71" s="77"/>
      <c r="H71" s="77"/>
      <c r="I71" s="221" t="e">
        <f t="shared" si="10"/>
        <v>#DIV/0!</v>
      </c>
      <c r="J71" s="54"/>
      <c r="K71" s="1"/>
      <c r="L71" s="1"/>
      <c r="M71" s="1"/>
    </row>
    <row r="72" spans="1:13" ht="18.75" x14ac:dyDescent="0.3">
      <c r="A72" s="1"/>
      <c r="B72" s="75" t="s">
        <v>61</v>
      </c>
      <c r="C72" s="76" t="s">
        <v>76</v>
      </c>
      <c r="D72" s="52"/>
      <c r="E72" s="44" t="s">
        <v>20</v>
      </c>
      <c r="F72" s="77"/>
      <c r="G72" s="77"/>
      <c r="H72" s="77"/>
      <c r="I72" s="221" t="e">
        <f t="shared" si="10"/>
        <v>#DIV/0!</v>
      </c>
      <c r="J72" s="54"/>
      <c r="K72" s="1"/>
      <c r="L72" s="1"/>
      <c r="M72" s="1"/>
    </row>
    <row r="73" spans="1:13" ht="18.75" x14ac:dyDescent="0.3">
      <c r="A73" s="1"/>
      <c r="B73" s="75" t="s">
        <v>81</v>
      </c>
      <c r="C73" s="76" t="s">
        <v>78</v>
      </c>
      <c r="D73" s="52"/>
      <c r="E73" s="44" t="s">
        <v>20</v>
      </c>
      <c r="F73" s="77"/>
      <c r="G73" s="77"/>
      <c r="H73" s="77"/>
      <c r="I73" s="221" t="e">
        <f t="shared" si="10"/>
        <v>#DIV/0!</v>
      </c>
      <c r="J73" s="54"/>
      <c r="K73" s="1"/>
      <c r="L73" s="1"/>
      <c r="M73" s="1"/>
    </row>
    <row r="74" spans="1:13" ht="18.75" x14ac:dyDescent="0.3">
      <c r="A74" s="1"/>
      <c r="B74" s="75" t="s">
        <v>86</v>
      </c>
      <c r="C74" s="76" t="s">
        <v>79</v>
      </c>
      <c r="D74" s="52"/>
      <c r="E74" s="44" t="s">
        <v>47</v>
      </c>
      <c r="F74" s="77"/>
      <c r="G74" s="77"/>
      <c r="H74" s="77"/>
      <c r="I74" s="221" t="e">
        <f t="shared" si="10"/>
        <v>#DIV/0!</v>
      </c>
      <c r="J74" s="54"/>
      <c r="K74" s="1"/>
      <c r="L74" s="1"/>
      <c r="M74" s="1"/>
    </row>
    <row r="75" spans="1:13" ht="18.75" x14ac:dyDescent="0.3">
      <c r="A75" s="1"/>
      <c r="B75" s="75" t="s">
        <v>88</v>
      </c>
      <c r="C75" s="76" t="s">
        <v>80</v>
      </c>
      <c r="D75" s="52"/>
      <c r="E75" s="44" t="s">
        <v>47</v>
      </c>
      <c r="F75" s="77"/>
      <c r="G75" s="77"/>
      <c r="H75" s="77"/>
      <c r="I75" s="221" t="e">
        <f t="shared" si="10"/>
        <v>#DIV/0!</v>
      </c>
      <c r="J75" s="54"/>
      <c r="K75" s="1"/>
      <c r="L75" s="1"/>
      <c r="M75" s="1"/>
    </row>
    <row r="76" spans="1:13" ht="18.75" x14ac:dyDescent="0.3">
      <c r="A76" s="1"/>
      <c r="B76" s="81" t="s">
        <v>90</v>
      </c>
      <c r="C76" s="76" t="s">
        <v>123</v>
      </c>
      <c r="D76" s="52"/>
      <c r="E76" s="44"/>
      <c r="F76" s="77"/>
      <c r="G76" s="77"/>
      <c r="H76" s="77"/>
      <c r="I76" s="221" t="e">
        <f t="shared" si="10"/>
        <v>#DIV/0!</v>
      </c>
      <c r="J76" s="54"/>
      <c r="K76" s="1"/>
      <c r="L76" s="1"/>
      <c r="M76" s="1"/>
    </row>
    <row r="77" spans="1:13" ht="18.75" x14ac:dyDescent="0.3">
      <c r="A77" s="1"/>
      <c r="B77" s="82" t="s">
        <v>82</v>
      </c>
      <c r="C77" s="78" t="s">
        <v>83</v>
      </c>
      <c r="D77" s="52"/>
      <c r="E77" s="44"/>
      <c r="F77" s="44"/>
      <c r="G77" s="44"/>
      <c r="H77" s="44"/>
      <c r="I77" s="53"/>
      <c r="J77" s="54"/>
      <c r="K77" s="1"/>
      <c r="L77" s="1"/>
      <c r="M77" s="1"/>
    </row>
    <row r="78" spans="1:13" ht="18.75" x14ac:dyDescent="0.3">
      <c r="A78" s="1"/>
      <c r="B78" s="75" t="s">
        <v>56</v>
      </c>
      <c r="C78" s="79" t="s">
        <v>565</v>
      </c>
      <c r="D78" s="52"/>
      <c r="E78" s="44" t="s">
        <v>84</v>
      </c>
      <c r="F78" s="83" t="e">
        <f>F70*F60</f>
        <v>#DIV/0!</v>
      </c>
      <c r="G78" s="83" t="e">
        <f t="shared" ref="G78:H78" si="11">G70*G60</f>
        <v>#DIV/0!</v>
      </c>
      <c r="H78" s="83" t="e">
        <f t="shared" si="11"/>
        <v>#DIV/0!</v>
      </c>
      <c r="I78" s="237" t="s">
        <v>528</v>
      </c>
      <c r="J78" s="54"/>
      <c r="K78" s="1"/>
      <c r="L78" s="1"/>
      <c r="M78" s="1"/>
    </row>
    <row r="79" spans="1:13" ht="18.75" x14ac:dyDescent="0.3">
      <c r="A79" s="1"/>
      <c r="B79" s="75" t="s">
        <v>58</v>
      </c>
      <c r="C79" s="80" t="s">
        <v>101</v>
      </c>
      <c r="D79" s="52"/>
      <c r="E79" s="44"/>
      <c r="F79" s="83"/>
      <c r="G79" s="83"/>
      <c r="H79" s="83"/>
      <c r="I79" s="237" t="s">
        <v>528</v>
      </c>
      <c r="J79" s="54"/>
      <c r="K79" s="1"/>
      <c r="L79" s="1"/>
      <c r="M79" s="1"/>
    </row>
    <row r="80" spans="1:13" ht="18.75" x14ac:dyDescent="0.3">
      <c r="A80" s="1"/>
      <c r="B80" s="75" t="s">
        <v>0</v>
      </c>
      <c r="C80" s="76" t="s">
        <v>76</v>
      </c>
      <c r="D80" s="52"/>
      <c r="E80" s="44" t="s">
        <v>84</v>
      </c>
      <c r="F80" s="83" t="e">
        <f>F72*F12</f>
        <v>#DIV/0!</v>
      </c>
      <c r="G80" s="83" t="e">
        <f>G72*G12</f>
        <v>#DIV/0!</v>
      </c>
      <c r="H80" s="83" t="e">
        <f>H72*H12</f>
        <v>#DIV/0!</v>
      </c>
      <c r="I80" s="237" t="s">
        <v>528</v>
      </c>
      <c r="J80" s="54"/>
      <c r="K80" s="1"/>
      <c r="L80" s="1"/>
      <c r="M80" s="1"/>
    </row>
    <row r="81" spans="1:13" ht="18.75" x14ac:dyDescent="0.3">
      <c r="A81" s="1"/>
      <c r="B81" s="75" t="s">
        <v>61</v>
      </c>
      <c r="C81" s="76" t="s">
        <v>78</v>
      </c>
      <c r="D81" s="52"/>
      <c r="E81" s="44" t="s">
        <v>84</v>
      </c>
      <c r="F81" s="83" t="e">
        <f>-F73*F12</f>
        <v>#DIV/0!</v>
      </c>
      <c r="G81" s="83" t="e">
        <f>-G73*G12</f>
        <v>#DIV/0!</v>
      </c>
      <c r="H81" s="83" t="e">
        <f>-H73*H12</f>
        <v>#DIV/0!</v>
      </c>
      <c r="I81" s="237" t="s">
        <v>528</v>
      </c>
      <c r="J81" s="54"/>
      <c r="K81" s="1"/>
      <c r="L81" s="1"/>
      <c r="M81" s="1"/>
    </row>
    <row r="82" spans="1:13" ht="18.75" x14ac:dyDescent="0.3">
      <c r="A82" s="1"/>
      <c r="B82" s="75" t="s">
        <v>81</v>
      </c>
      <c r="C82" s="76" t="s">
        <v>79</v>
      </c>
      <c r="D82" s="52"/>
      <c r="E82" s="44" t="s">
        <v>84</v>
      </c>
      <c r="F82" s="83">
        <f>F74*F23</f>
        <v>0</v>
      </c>
      <c r="G82" s="83">
        <f>G74*G23</f>
        <v>0</v>
      </c>
      <c r="H82" s="83">
        <f>H74*H23</f>
        <v>0</v>
      </c>
      <c r="I82" s="237" t="s">
        <v>528</v>
      </c>
      <c r="J82" s="54"/>
      <c r="K82" s="1"/>
      <c r="L82" s="1"/>
      <c r="M82" s="1"/>
    </row>
    <row r="83" spans="1:13" ht="18.75" x14ac:dyDescent="0.3">
      <c r="A83" s="1"/>
      <c r="B83" s="75" t="s">
        <v>86</v>
      </c>
      <c r="C83" s="76" t="s">
        <v>80</v>
      </c>
      <c r="D83" s="52"/>
      <c r="E83" s="44" t="s">
        <v>84</v>
      </c>
      <c r="F83" s="83">
        <f>-F75*F23</f>
        <v>0</v>
      </c>
      <c r="G83" s="83">
        <f>-G75*G23</f>
        <v>0</v>
      </c>
      <c r="H83" s="83">
        <f>-H75*H23</f>
        <v>0</v>
      </c>
      <c r="I83" s="237" t="s">
        <v>528</v>
      </c>
      <c r="J83" s="54"/>
      <c r="K83" s="1"/>
      <c r="L83" s="1"/>
      <c r="M83" s="1"/>
    </row>
    <row r="84" spans="1:13" ht="18.75" x14ac:dyDescent="0.3">
      <c r="A84" s="1"/>
      <c r="B84" s="75" t="s">
        <v>88</v>
      </c>
      <c r="C84" s="76" t="s">
        <v>85</v>
      </c>
      <c r="D84" s="52"/>
      <c r="E84" s="44" t="s">
        <v>84</v>
      </c>
      <c r="F84" s="77"/>
      <c r="G84" s="77"/>
      <c r="H84" s="77"/>
      <c r="I84" s="237" t="s">
        <v>528</v>
      </c>
      <c r="J84" s="54"/>
      <c r="K84" s="1"/>
      <c r="L84" s="1"/>
      <c r="M84" s="1"/>
    </row>
    <row r="85" spans="1:13" ht="18.75" x14ac:dyDescent="0.3">
      <c r="A85" s="1"/>
      <c r="B85" s="75" t="s">
        <v>90</v>
      </c>
      <c r="C85" s="76" t="s">
        <v>87</v>
      </c>
      <c r="D85" s="52"/>
      <c r="E85" s="44" t="s">
        <v>84</v>
      </c>
      <c r="F85" s="77"/>
      <c r="G85" s="77"/>
      <c r="H85" s="77"/>
      <c r="I85" s="237" t="s">
        <v>528</v>
      </c>
      <c r="J85" s="54"/>
      <c r="K85" s="1"/>
      <c r="L85" s="1"/>
      <c r="M85" s="1"/>
    </row>
    <row r="86" spans="1:13" ht="18.75" x14ac:dyDescent="0.3">
      <c r="A86" s="1"/>
      <c r="B86" s="84" t="s">
        <v>88</v>
      </c>
      <c r="C86" s="76" t="s">
        <v>89</v>
      </c>
      <c r="D86" s="52"/>
      <c r="E86" s="44" t="s">
        <v>84</v>
      </c>
      <c r="F86" s="77"/>
      <c r="G86" s="77"/>
      <c r="H86" s="77"/>
      <c r="I86" s="237" t="s">
        <v>528</v>
      </c>
      <c r="J86" s="54"/>
      <c r="K86" s="1"/>
      <c r="L86" s="1"/>
      <c r="M86" s="1"/>
    </row>
    <row r="87" spans="1:13" ht="18.75" x14ac:dyDescent="0.3">
      <c r="A87" s="1"/>
      <c r="B87" s="75" t="s">
        <v>102</v>
      </c>
      <c r="C87" s="76" t="s">
        <v>41</v>
      </c>
      <c r="D87" s="52"/>
      <c r="E87" s="44"/>
      <c r="F87" s="83" t="e">
        <f>SUM(F78:F86)</f>
        <v>#DIV/0!</v>
      </c>
      <c r="G87" s="83" t="e">
        <f t="shared" ref="G87:H87" si="12">SUM(G78:G86)</f>
        <v>#DIV/0!</v>
      </c>
      <c r="H87" s="83" t="e">
        <f t="shared" si="12"/>
        <v>#DIV/0!</v>
      </c>
      <c r="I87" s="237" t="s">
        <v>528</v>
      </c>
      <c r="J87" s="54"/>
      <c r="K87" s="1"/>
      <c r="L87" s="1"/>
      <c r="M87" s="1"/>
    </row>
    <row r="88" spans="1:13" ht="56.25" x14ac:dyDescent="0.25">
      <c r="A88" s="62"/>
      <c r="B88" s="85" t="s">
        <v>91</v>
      </c>
      <c r="C88" s="86" t="s">
        <v>103</v>
      </c>
      <c r="D88" s="87"/>
      <c r="E88" s="88" t="s">
        <v>55</v>
      </c>
      <c r="F88" s="88" t="e">
        <f>F87/F65</f>
        <v>#DIV/0!</v>
      </c>
      <c r="G88" s="88" t="e">
        <f t="shared" ref="G88:H88" si="13">G87/G65</f>
        <v>#DIV/0!</v>
      </c>
      <c r="H88" s="88" t="e">
        <f t="shared" si="13"/>
        <v>#DIV/0!</v>
      </c>
      <c r="I88" s="236" t="e">
        <f>(F65*F87+G65*G87+H65*H87)/(F65+G65+H65)</f>
        <v>#DIV/0!</v>
      </c>
      <c r="J88" s="89"/>
      <c r="K88" s="62"/>
      <c r="L88" s="231" t="s">
        <v>529</v>
      </c>
      <c r="M88" s="232"/>
    </row>
    <row r="89" spans="1:13" ht="56.25" x14ac:dyDescent="0.3">
      <c r="A89" s="1"/>
      <c r="B89" s="90" t="s">
        <v>91</v>
      </c>
      <c r="C89" s="91" t="s">
        <v>104</v>
      </c>
      <c r="D89" s="71" t="s">
        <v>105</v>
      </c>
      <c r="E89" s="44" t="s">
        <v>55</v>
      </c>
      <c r="F89" s="77">
        <v>0</v>
      </c>
      <c r="G89" s="77">
        <v>0</v>
      </c>
      <c r="H89" s="77">
        <v>0</v>
      </c>
      <c r="I89" s="221">
        <f t="shared" ref="I89" si="14">AVERAGE(F89:H89)</f>
        <v>0</v>
      </c>
      <c r="J89" s="54"/>
      <c r="K89" s="1"/>
      <c r="L89" s="234"/>
      <c r="M89" s="235"/>
    </row>
    <row r="90" spans="1:13" ht="18.75" x14ac:dyDescent="0.3">
      <c r="A90" s="1"/>
      <c r="B90" s="82"/>
      <c r="C90" s="78"/>
      <c r="D90" s="52"/>
      <c r="E90" s="44"/>
      <c r="F90" s="53"/>
      <c r="G90" s="53"/>
      <c r="H90" s="53"/>
      <c r="I90" s="53"/>
      <c r="J90" s="54"/>
      <c r="K90" s="1"/>
      <c r="L90" s="1"/>
      <c r="M90" s="1"/>
    </row>
    <row r="91" spans="1:13" ht="18.75" x14ac:dyDescent="0.3">
      <c r="A91" s="1"/>
      <c r="B91" s="16">
        <v>4.3</v>
      </c>
      <c r="C91" s="17" t="s">
        <v>106</v>
      </c>
      <c r="D91" s="52"/>
      <c r="E91" s="44"/>
      <c r="F91" s="44"/>
      <c r="G91" s="44"/>
      <c r="H91" s="44"/>
      <c r="I91" s="53"/>
      <c r="J91" s="54"/>
      <c r="K91" s="1"/>
      <c r="L91" s="1"/>
      <c r="M91" s="1"/>
    </row>
    <row r="92" spans="1:13" ht="18.75" x14ac:dyDescent="0.3">
      <c r="A92" s="1"/>
      <c r="B92" s="75" t="s">
        <v>56</v>
      </c>
      <c r="C92" s="76" t="s">
        <v>66</v>
      </c>
      <c r="D92" s="52"/>
      <c r="E92" s="44" t="s">
        <v>47</v>
      </c>
      <c r="F92" s="77"/>
      <c r="G92" s="77"/>
      <c r="H92" s="77"/>
      <c r="I92" s="221" t="e">
        <f t="shared" ref="I92:I95" si="15">AVERAGE(F92:H92)</f>
        <v>#DIV/0!</v>
      </c>
      <c r="J92" s="54"/>
      <c r="K92" s="1"/>
      <c r="L92" s="1"/>
      <c r="M92" s="1"/>
    </row>
    <row r="93" spans="1:13" ht="18.75" x14ac:dyDescent="0.3">
      <c r="A93" s="1"/>
      <c r="B93" s="75" t="s">
        <v>58</v>
      </c>
      <c r="C93" s="76" t="s">
        <v>67</v>
      </c>
      <c r="D93" s="52"/>
      <c r="E93" s="44" t="s">
        <v>47</v>
      </c>
      <c r="F93" s="77"/>
      <c r="G93" s="77"/>
      <c r="H93" s="77"/>
      <c r="I93" s="221" t="e">
        <f t="shared" si="15"/>
        <v>#DIV/0!</v>
      </c>
      <c r="J93" s="54"/>
      <c r="K93" s="1"/>
      <c r="L93" s="1"/>
      <c r="M93" s="1"/>
    </row>
    <row r="94" spans="1:13" ht="18.75" x14ac:dyDescent="0.3">
      <c r="A94" s="1"/>
      <c r="B94" s="75" t="s">
        <v>0</v>
      </c>
      <c r="C94" s="76" t="s">
        <v>68</v>
      </c>
      <c r="D94" s="52"/>
      <c r="E94" s="44" t="s">
        <v>97</v>
      </c>
      <c r="F94" s="77"/>
      <c r="G94" s="77"/>
      <c r="H94" s="77"/>
      <c r="I94" s="221" t="e">
        <f t="shared" si="15"/>
        <v>#DIV/0!</v>
      </c>
      <c r="J94" s="54"/>
      <c r="K94" s="1"/>
      <c r="L94" s="1"/>
      <c r="M94" s="1"/>
    </row>
    <row r="95" spans="1:13" ht="18.75" x14ac:dyDescent="0.3">
      <c r="A95" s="1"/>
      <c r="B95" s="75" t="s">
        <v>61</v>
      </c>
      <c r="C95" s="76" t="s">
        <v>70</v>
      </c>
      <c r="D95" s="52"/>
      <c r="E95" s="44" t="s">
        <v>71</v>
      </c>
      <c r="F95" s="77"/>
      <c r="G95" s="77"/>
      <c r="H95" s="77"/>
      <c r="I95" s="221" t="e">
        <f t="shared" si="15"/>
        <v>#DIV/0!</v>
      </c>
      <c r="J95" s="54"/>
      <c r="K95" s="1"/>
      <c r="L95" s="1"/>
      <c r="M95" s="1"/>
    </row>
    <row r="96" spans="1:13" ht="18.75" x14ac:dyDescent="0.3">
      <c r="A96" s="1"/>
      <c r="B96" s="82" t="s">
        <v>107</v>
      </c>
      <c r="C96" s="78" t="s">
        <v>73</v>
      </c>
      <c r="D96" s="52"/>
      <c r="E96" s="44"/>
      <c r="F96" s="44"/>
      <c r="G96" s="44"/>
      <c r="H96" s="44"/>
      <c r="I96" s="53"/>
      <c r="J96" s="54"/>
      <c r="K96" s="1"/>
      <c r="L96" s="1"/>
      <c r="M96" s="1"/>
    </row>
    <row r="97" spans="1:13" ht="18.75" x14ac:dyDescent="0.3">
      <c r="A97" s="1"/>
      <c r="B97" s="75" t="s">
        <v>56</v>
      </c>
      <c r="C97" s="92" t="s">
        <v>57</v>
      </c>
      <c r="D97" s="52"/>
      <c r="E97" s="44" t="s">
        <v>47</v>
      </c>
      <c r="F97" s="77"/>
      <c r="G97" s="77"/>
      <c r="H97" s="77"/>
      <c r="I97" s="221" t="e">
        <f t="shared" ref="I97:I103" si="16">AVERAGE(F97:H97)</f>
        <v>#DIV/0!</v>
      </c>
      <c r="J97" s="54"/>
      <c r="K97" s="1"/>
      <c r="L97" s="1"/>
      <c r="M97" s="1"/>
    </row>
    <row r="98" spans="1:13" ht="18.75" x14ac:dyDescent="0.3">
      <c r="A98" s="1"/>
      <c r="B98" s="75" t="s">
        <v>0</v>
      </c>
      <c r="C98" s="93" t="s">
        <v>60</v>
      </c>
      <c r="D98" s="52"/>
      <c r="E98" s="44"/>
      <c r="F98" s="77"/>
      <c r="G98" s="77"/>
      <c r="H98" s="77"/>
      <c r="I98" s="221" t="e">
        <f t="shared" si="16"/>
        <v>#DIV/0!</v>
      </c>
      <c r="J98" s="54"/>
      <c r="K98" s="1"/>
      <c r="L98" s="1"/>
      <c r="M98" s="1"/>
    </row>
    <row r="99" spans="1:13" ht="18.75" x14ac:dyDescent="0.3">
      <c r="A99" s="1"/>
      <c r="B99" s="75" t="s">
        <v>81</v>
      </c>
      <c r="C99" s="76" t="s">
        <v>76</v>
      </c>
      <c r="D99" s="52"/>
      <c r="E99" s="44" t="s">
        <v>20</v>
      </c>
      <c r="F99" s="77"/>
      <c r="G99" s="77"/>
      <c r="H99" s="77"/>
      <c r="I99" s="221" t="e">
        <f t="shared" si="16"/>
        <v>#DIV/0!</v>
      </c>
      <c r="J99" s="54"/>
      <c r="K99" s="1"/>
      <c r="L99" s="1"/>
      <c r="M99" s="1"/>
    </row>
    <row r="100" spans="1:13" ht="18.75" x14ac:dyDescent="0.3">
      <c r="A100" s="1"/>
      <c r="B100" s="75" t="s">
        <v>86</v>
      </c>
      <c r="C100" s="76" t="s">
        <v>78</v>
      </c>
      <c r="D100" s="52"/>
      <c r="E100" s="44" t="s">
        <v>20</v>
      </c>
      <c r="F100" s="77"/>
      <c r="G100" s="77"/>
      <c r="H100" s="77"/>
      <c r="I100" s="221" t="e">
        <f t="shared" si="16"/>
        <v>#DIV/0!</v>
      </c>
      <c r="J100" s="54"/>
      <c r="K100" s="1"/>
      <c r="L100" s="1"/>
      <c r="M100" s="1"/>
    </row>
    <row r="101" spans="1:13" ht="18.75" x14ac:dyDescent="0.3">
      <c r="A101" s="1"/>
      <c r="B101" s="84" t="s">
        <v>88</v>
      </c>
      <c r="C101" s="76" t="s">
        <v>79</v>
      </c>
      <c r="D101" s="52"/>
      <c r="E101" s="44" t="s">
        <v>47</v>
      </c>
      <c r="F101" s="77"/>
      <c r="G101" s="77"/>
      <c r="H101" s="77"/>
      <c r="I101" s="221" t="e">
        <f t="shared" si="16"/>
        <v>#DIV/0!</v>
      </c>
      <c r="J101" s="54"/>
      <c r="K101" s="1"/>
      <c r="L101" s="1"/>
      <c r="M101" s="1"/>
    </row>
    <row r="102" spans="1:13" ht="18.75" x14ac:dyDescent="0.3">
      <c r="A102" s="1"/>
      <c r="B102" s="84" t="s">
        <v>90</v>
      </c>
      <c r="C102" s="76" t="s">
        <v>80</v>
      </c>
      <c r="D102" s="52"/>
      <c r="E102" s="44" t="s">
        <v>47</v>
      </c>
      <c r="F102" s="77"/>
      <c r="G102" s="77"/>
      <c r="H102" s="77"/>
      <c r="I102" s="221" t="e">
        <f t="shared" si="16"/>
        <v>#DIV/0!</v>
      </c>
      <c r="J102" s="54"/>
      <c r="K102" s="1"/>
      <c r="L102" s="1"/>
      <c r="M102" s="1"/>
    </row>
    <row r="103" spans="1:13" ht="18.75" x14ac:dyDescent="0.3">
      <c r="A103" s="1"/>
      <c r="B103" s="84" t="s">
        <v>102</v>
      </c>
      <c r="C103" s="76" t="s">
        <v>530</v>
      </c>
      <c r="D103" s="52"/>
      <c r="E103" s="44"/>
      <c r="F103" s="77"/>
      <c r="G103" s="77"/>
      <c r="H103" s="77"/>
      <c r="I103" s="221" t="e">
        <f t="shared" si="16"/>
        <v>#DIV/0!</v>
      </c>
      <c r="J103" s="54"/>
      <c r="K103" s="1"/>
      <c r="L103" s="1"/>
      <c r="M103" s="1"/>
    </row>
    <row r="104" spans="1:13" ht="18.75" x14ac:dyDescent="0.3">
      <c r="A104" s="1"/>
      <c r="B104" s="94" t="s">
        <v>108</v>
      </c>
      <c r="C104" s="78" t="s">
        <v>109</v>
      </c>
      <c r="D104" s="52"/>
      <c r="E104" s="44"/>
      <c r="F104" s="44"/>
      <c r="G104" s="44"/>
      <c r="H104" s="44"/>
      <c r="I104" s="53"/>
      <c r="J104" s="54"/>
      <c r="K104" s="1"/>
      <c r="L104" s="1"/>
      <c r="M104" s="1"/>
    </row>
    <row r="105" spans="1:13" ht="18.75" x14ac:dyDescent="0.3">
      <c r="A105" s="1"/>
      <c r="B105" s="81" t="s">
        <v>56</v>
      </c>
      <c r="C105" s="92" t="s">
        <v>57</v>
      </c>
      <c r="D105" s="52"/>
      <c r="E105" s="44" t="s">
        <v>84</v>
      </c>
      <c r="F105" s="83">
        <f>F97*F34</f>
        <v>0</v>
      </c>
      <c r="G105" s="83">
        <f>G97*G34</f>
        <v>0</v>
      </c>
      <c r="H105" s="83">
        <f>H97*H34</f>
        <v>0</v>
      </c>
      <c r="I105" s="237" t="s">
        <v>528</v>
      </c>
      <c r="J105" s="54"/>
      <c r="K105" s="1"/>
      <c r="L105" s="1"/>
      <c r="M105" s="1"/>
    </row>
    <row r="106" spans="1:13" ht="18.75" x14ac:dyDescent="0.3">
      <c r="A106" s="1"/>
      <c r="B106" s="75" t="s">
        <v>58</v>
      </c>
      <c r="C106" s="93" t="s">
        <v>60</v>
      </c>
      <c r="D106" s="52"/>
      <c r="E106" s="44"/>
      <c r="F106" s="83">
        <f>F98*F36</f>
        <v>0</v>
      </c>
      <c r="G106" s="83">
        <f>G98*G36</f>
        <v>0</v>
      </c>
      <c r="H106" s="83">
        <f>H98*H36</f>
        <v>0</v>
      </c>
      <c r="I106" s="237" t="s">
        <v>528</v>
      </c>
      <c r="J106" s="54"/>
      <c r="K106" s="1"/>
      <c r="L106" s="1"/>
      <c r="M106" s="1"/>
    </row>
    <row r="107" spans="1:13" ht="18.75" x14ac:dyDescent="0.3">
      <c r="A107" s="1"/>
      <c r="B107" s="75" t="s">
        <v>0</v>
      </c>
      <c r="C107" s="76" t="s">
        <v>76</v>
      </c>
      <c r="D107" s="52"/>
      <c r="E107" s="44" t="s">
        <v>84</v>
      </c>
      <c r="F107" s="83" t="e">
        <f>F99*F12</f>
        <v>#DIV/0!</v>
      </c>
      <c r="G107" s="83" t="e">
        <f>G99*G12</f>
        <v>#DIV/0!</v>
      </c>
      <c r="H107" s="83" t="e">
        <f>H99*H12</f>
        <v>#DIV/0!</v>
      </c>
      <c r="I107" s="237" t="s">
        <v>528</v>
      </c>
      <c r="J107" s="54"/>
      <c r="K107" s="1"/>
      <c r="L107" s="1"/>
      <c r="M107" s="1"/>
    </row>
    <row r="108" spans="1:13" ht="18.75" x14ac:dyDescent="0.3">
      <c r="A108" s="1"/>
      <c r="B108" s="75" t="s">
        <v>61</v>
      </c>
      <c r="C108" s="76" t="s">
        <v>78</v>
      </c>
      <c r="D108" s="52"/>
      <c r="E108" s="44" t="s">
        <v>84</v>
      </c>
      <c r="F108" s="83" t="e">
        <f>-F100*F12</f>
        <v>#DIV/0!</v>
      </c>
      <c r="G108" s="83" t="e">
        <f>-G100*G12</f>
        <v>#DIV/0!</v>
      </c>
      <c r="H108" s="83" t="e">
        <f>-H100*H12</f>
        <v>#DIV/0!</v>
      </c>
      <c r="I108" s="237" t="s">
        <v>528</v>
      </c>
      <c r="J108" s="54"/>
      <c r="K108" s="1"/>
      <c r="L108" s="1"/>
      <c r="M108" s="1"/>
    </row>
    <row r="109" spans="1:13" ht="18.75" x14ac:dyDescent="0.3">
      <c r="A109" s="1"/>
      <c r="B109" s="75" t="s">
        <v>81</v>
      </c>
      <c r="C109" s="76" t="s">
        <v>79</v>
      </c>
      <c r="D109" s="52"/>
      <c r="E109" s="44" t="s">
        <v>84</v>
      </c>
      <c r="F109" s="83" t="e">
        <f>-F101*F12</f>
        <v>#DIV/0!</v>
      </c>
      <c r="G109" s="83" t="e">
        <f>-G101*G12</f>
        <v>#DIV/0!</v>
      </c>
      <c r="H109" s="83" t="e">
        <f>-H101*H12</f>
        <v>#DIV/0!</v>
      </c>
      <c r="I109" s="237" t="s">
        <v>528</v>
      </c>
      <c r="J109" s="54"/>
      <c r="K109" s="1"/>
      <c r="L109" s="1"/>
      <c r="M109" s="1"/>
    </row>
    <row r="110" spans="1:13" ht="18.75" x14ac:dyDescent="0.3">
      <c r="A110" s="1"/>
      <c r="B110" s="75" t="s">
        <v>86</v>
      </c>
      <c r="C110" s="76" t="s">
        <v>80</v>
      </c>
      <c r="D110" s="52"/>
      <c r="E110" s="44" t="s">
        <v>84</v>
      </c>
      <c r="F110" s="83" t="e">
        <f>-F102*F12</f>
        <v>#DIV/0!</v>
      </c>
      <c r="G110" s="83" t="e">
        <f>-G102*G12</f>
        <v>#DIV/0!</v>
      </c>
      <c r="H110" s="83" t="e">
        <f>-H102*H12</f>
        <v>#DIV/0!</v>
      </c>
      <c r="I110" s="237" t="s">
        <v>528</v>
      </c>
      <c r="J110" s="54"/>
      <c r="K110" s="1"/>
      <c r="L110" s="1"/>
      <c r="M110" s="1"/>
    </row>
    <row r="111" spans="1:13" ht="18.75" x14ac:dyDescent="0.3">
      <c r="A111" s="1"/>
      <c r="B111" s="81" t="s">
        <v>88</v>
      </c>
      <c r="C111" s="76" t="s">
        <v>85</v>
      </c>
      <c r="D111" s="52"/>
      <c r="E111" s="44" t="s">
        <v>84</v>
      </c>
      <c r="F111" s="77"/>
      <c r="G111" s="77"/>
      <c r="H111" s="77"/>
      <c r="I111" s="237" t="s">
        <v>528</v>
      </c>
      <c r="J111" s="54"/>
      <c r="K111" s="1"/>
      <c r="L111" s="1"/>
      <c r="M111" s="1"/>
    </row>
    <row r="112" spans="1:13" ht="18.75" x14ac:dyDescent="0.3">
      <c r="A112" s="1"/>
      <c r="B112" s="81" t="s">
        <v>90</v>
      </c>
      <c r="C112" s="76" t="s">
        <v>87</v>
      </c>
      <c r="D112" s="52"/>
      <c r="E112" s="44" t="s">
        <v>84</v>
      </c>
      <c r="F112" s="77"/>
      <c r="G112" s="77"/>
      <c r="H112" s="77"/>
      <c r="I112" s="237" t="s">
        <v>528</v>
      </c>
      <c r="J112" s="54"/>
      <c r="K112" s="1"/>
      <c r="L112" s="1"/>
      <c r="M112" s="1"/>
    </row>
    <row r="113" spans="1:13" ht="18.75" x14ac:dyDescent="0.3">
      <c r="A113" s="1"/>
      <c r="B113" s="81" t="s">
        <v>88</v>
      </c>
      <c r="C113" s="76" t="s">
        <v>89</v>
      </c>
      <c r="D113" s="52"/>
      <c r="E113" s="44" t="s">
        <v>84</v>
      </c>
      <c r="F113" s="77"/>
      <c r="G113" s="77"/>
      <c r="H113" s="77"/>
      <c r="I113" s="237" t="s">
        <v>528</v>
      </c>
      <c r="J113" s="54"/>
      <c r="K113" s="1"/>
      <c r="L113" s="1"/>
      <c r="M113" s="1"/>
    </row>
    <row r="114" spans="1:13" ht="18.75" x14ac:dyDescent="0.3">
      <c r="A114" s="1"/>
      <c r="B114" s="94"/>
      <c r="C114" s="95" t="s">
        <v>41</v>
      </c>
      <c r="D114" s="52"/>
      <c r="E114" s="44" t="s">
        <v>84</v>
      </c>
      <c r="F114" s="83" t="e">
        <f>SUM(F105:F113)</f>
        <v>#DIV/0!</v>
      </c>
      <c r="G114" s="83" t="e">
        <f t="shared" ref="G114:H114" si="17">SUM(G105:G113)</f>
        <v>#DIV/0!</v>
      </c>
      <c r="H114" s="83" t="e">
        <f t="shared" si="17"/>
        <v>#DIV/0!</v>
      </c>
      <c r="I114" s="237" t="s">
        <v>528</v>
      </c>
      <c r="J114" s="54"/>
      <c r="K114" s="1"/>
      <c r="L114" s="1"/>
      <c r="M114" s="1"/>
    </row>
    <row r="115" spans="1:13" ht="37.5" x14ac:dyDescent="0.25">
      <c r="A115" s="62"/>
      <c r="B115" s="96" t="s">
        <v>110</v>
      </c>
      <c r="C115" s="97" t="s">
        <v>111</v>
      </c>
      <c r="D115" s="87"/>
      <c r="E115" s="88" t="s">
        <v>112</v>
      </c>
      <c r="F115" s="88" t="e">
        <f>F114/F93</f>
        <v>#DIV/0!</v>
      </c>
      <c r="G115" s="88" t="e">
        <f>G114/G93</f>
        <v>#DIV/0!</v>
      </c>
      <c r="H115" s="88" t="e">
        <f>H114/H93</f>
        <v>#DIV/0!</v>
      </c>
      <c r="I115" s="236" t="e">
        <f>(F93*F114+G93*G114+H93*H114)/(F93+G93+H93)</f>
        <v>#DIV/0!</v>
      </c>
      <c r="J115" s="89"/>
      <c r="K115" s="62"/>
      <c r="L115" s="231" t="s">
        <v>529</v>
      </c>
      <c r="M115" s="232"/>
    </row>
    <row r="116" spans="1:13" ht="37.5" x14ac:dyDescent="0.3">
      <c r="A116" s="1"/>
      <c r="B116" s="94" t="s">
        <v>113</v>
      </c>
      <c r="C116" s="98" t="s">
        <v>114</v>
      </c>
      <c r="D116" s="71" t="s">
        <v>115</v>
      </c>
      <c r="E116" s="44"/>
      <c r="F116" s="77">
        <v>0</v>
      </c>
      <c r="G116" s="77">
        <v>0</v>
      </c>
      <c r="H116" s="77">
        <v>0</v>
      </c>
      <c r="I116" s="221">
        <f t="shared" ref="I116" si="18">AVERAGE(F116:H116)</f>
        <v>0</v>
      </c>
      <c r="J116" s="54"/>
      <c r="K116" s="1"/>
      <c r="L116" s="234"/>
      <c r="M116" s="235"/>
    </row>
    <row r="117" spans="1:13" ht="18.75" x14ac:dyDescent="0.3">
      <c r="A117" s="15"/>
      <c r="B117" s="99">
        <v>5</v>
      </c>
      <c r="C117" s="100" t="s">
        <v>116</v>
      </c>
      <c r="D117" s="101"/>
      <c r="E117" s="102"/>
      <c r="F117" s="103"/>
      <c r="G117" s="103"/>
      <c r="H117" s="103"/>
      <c r="I117" s="104"/>
      <c r="J117" s="54"/>
      <c r="K117" s="15"/>
      <c r="L117" s="15"/>
      <c r="M117" s="15"/>
    </row>
    <row r="118" spans="1:13" ht="18.75" x14ac:dyDescent="0.3">
      <c r="A118" s="105"/>
      <c r="B118" s="11">
        <v>5.0999999999999996</v>
      </c>
      <c r="C118" s="106" t="s">
        <v>117</v>
      </c>
      <c r="D118" s="107"/>
      <c r="E118" s="108"/>
      <c r="F118" s="109"/>
      <c r="G118" s="109"/>
      <c r="H118" s="109"/>
      <c r="I118" s="53"/>
      <c r="J118" s="53"/>
      <c r="K118" s="105"/>
      <c r="L118" s="105"/>
      <c r="M118" s="105"/>
    </row>
    <row r="119" spans="1:13" ht="18.75" x14ac:dyDescent="0.3">
      <c r="A119" s="1"/>
      <c r="B119" s="75" t="s">
        <v>56</v>
      </c>
      <c r="C119" s="76" t="s">
        <v>66</v>
      </c>
      <c r="D119" s="52"/>
      <c r="E119" s="75" t="s">
        <v>47</v>
      </c>
      <c r="F119" s="110"/>
      <c r="G119" s="110"/>
      <c r="H119" s="110"/>
      <c r="I119" s="221" t="e">
        <f t="shared" ref="I119:I132" si="19">AVERAGE(F119:H119)</f>
        <v>#DIV/0!</v>
      </c>
      <c r="J119" s="54"/>
      <c r="K119" s="1"/>
      <c r="L119" s="1"/>
      <c r="M119" s="1"/>
    </row>
    <row r="120" spans="1:13" ht="18.75" x14ac:dyDescent="0.3">
      <c r="A120" s="1"/>
      <c r="B120" s="75" t="s">
        <v>58</v>
      </c>
      <c r="C120" s="76" t="s">
        <v>67</v>
      </c>
      <c r="D120" s="52"/>
      <c r="E120" s="75" t="s">
        <v>47</v>
      </c>
      <c r="F120" s="110"/>
      <c r="G120" s="110"/>
      <c r="H120" s="110"/>
      <c r="I120" s="221" t="e">
        <f t="shared" si="19"/>
        <v>#DIV/0!</v>
      </c>
      <c r="J120" s="54"/>
      <c r="K120" s="1"/>
      <c r="L120" s="1"/>
      <c r="M120" s="1"/>
    </row>
    <row r="121" spans="1:13" ht="18.75" x14ac:dyDescent="0.3">
      <c r="A121" s="1"/>
      <c r="B121" s="75" t="s">
        <v>0</v>
      </c>
      <c r="C121" s="76" t="s">
        <v>68</v>
      </c>
      <c r="D121" s="52"/>
      <c r="E121" s="75" t="s">
        <v>69</v>
      </c>
      <c r="F121" s="110"/>
      <c r="G121" s="110"/>
      <c r="H121" s="110"/>
      <c r="I121" s="221" t="e">
        <f t="shared" si="19"/>
        <v>#DIV/0!</v>
      </c>
      <c r="J121" s="54"/>
      <c r="K121" s="1"/>
      <c r="L121" s="1"/>
      <c r="M121" s="1"/>
    </row>
    <row r="122" spans="1:13" ht="18.75" x14ac:dyDescent="0.3">
      <c r="A122" s="1"/>
      <c r="B122" s="75" t="s">
        <v>61</v>
      </c>
      <c r="C122" s="76" t="s">
        <v>70</v>
      </c>
      <c r="D122" s="52"/>
      <c r="E122" s="75" t="s">
        <v>71</v>
      </c>
      <c r="F122" s="110"/>
      <c r="G122" s="110"/>
      <c r="H122" s="110"/>
      <c r="I122" s="221" t="e">
        <f t="shared" si="19"/>
        <v>#DIV/0!</v>
      </c>
      <c r="J122" s="54"/>
      <c r="K122" s="1"/>
      <c r="L122" s="1"/>
      <c r="M122" s="1"/>
    </row>
    <row r="123" spans="1:13" ht="18.75" x14ac:dyDescent="0.3">
      <c r="A123" s="1"/>
      <c r="B123" s="96" t="s">
        <v>118</v>
      </c>
      <c r="C123" s="111" t="s">
        <v>73</v>
      </c>
      <c r="D123" s="107"/>
      <c r="E123" s="108"/>
      <c r="F123" s="112"/>
      <c r="G123" s="112"/>
      <c r="H123" s="112"/>
      <c r="I123" s="53"/>
      <c r="J123" s="54"/>
      <c r="K123" s="1"/>
      <c r="L123" s="1"/>
      <c r="M123" s="1"/>
    </row>
    <row r="124" spans="1:13" ht="18.75" x14ac:dyDescent="0.3">
      <c r="A124" s="1"/>
      <c r="B124" s="113" t="s">
        <v>56</v>
      </c>
      <c r="C124" s="114" t="s">
        <v>119</v>
      </c>
      <c r="D124" s="107"/>
      <c r="E124" s="108" t="s">
        <v>47</v>
      </c>
      <c r="F124" s="110"/>
      <c r="G124" s="110"/>
      <c r="H124" s="110"/>
      <c r="I124" s="221" t="e">
        <f t="shared" si="19"/>
        <v>#DIV/0!</v>
      </c>
      <c r="J124" s="54"/>
      <c r="K124" s="1"/>
      <c r="L124" s="1"/>
      <c r="M124" s="1"/>
    </row>
    <row r="125" spans="1:13" ht="18.75" x14ac:dyDescent="0.3">
      <c r="A125" s="1"/>
      <c r="B125" s="113" t="s">
        <v>58</v>
      </c>
      <c r="C125" s="92" t="s">
        <v>57</v>
      </c>
      <c r="D125" s="107"/>
      <c r="E125" s="108" t="s">
        <v>47</v>
      </c>
      <c r="F125" s="110"/>
      <c r="G125" s="110"/>
      <c r="H125" s="110"/>
      <c r="I125" s="221" t="e">
        <f t="shared" si="19"/>
        <v>#DIV/0!</v>
      </c>
      <c r="J125" s="54"/>
      <c r="K125" s="1"/>
      <c r="L125" s="1"/>
      <c r="M125" s="1"/>
    </row>
    <row r="126" spans="1:13" ht="18.75" x14ac:dyDescent="0.3">
      <c r="A126" s="1"/>
      <c r="B126" s="113" t="s">
        <v>0</v>
      </c>
      <c r="C126" s="93" t="s">
        <v>60</v>
      </c>
      <c r="D126" s="107"/>
      <c r="E126" s="108" t="s">
        <v>47</v>
      </c>
      <c r="F126" s="110"/>
      <c r="G126" s="110"/>
      <c r="H126" s="110"/>
      <c r="I126" s="221" t="e">
        <f t="shared" si="19"/>
        <v>#DIV/0!</v>
      </c>
      <c r="J126" s="54"/>
      <c r="K126" s="1"/>
      <c r="L126" s="1"/>
      <c r="M126" s="1"/>
    </row>
    <row r="127" spans="1:13" ht="18.75" x14ac:dyDescent="0.3">
      <c r="A127" s="1"/>
      <c r="B127" s="113" t="s">
        <v>61</v>
      </c>
      <c r="C127" s="115" t="s">
        <v>120</v>
      </c>
      <c r="D127" s="107"/>
      <c r="E127" s="108" t="s">
        <v>47</v>
      </c>
      <c r="F127" s="110"/>
      <c r="G127" s="110"/>
      <c r="H127" s="110"/>
      <c r="I127" s="221" t="e">
        <f t="shared" si="19"/>
        <v>#DIV/0!</v>
      </c>
      <c r="J127" s="54"/>
      <c r="K127" s="1"/>
      <c r="L127" s="1"/>
      <c r="M127" s="1"/>
    </row>
    <row r="128" spans="1:13" ht="18.75" x14ac:dyDescent="0.3">
      <c r="A128" s="1"/>
      <c r="B128" s="113" t="s">
        <v>81</v>
      </c>
      <c r="C128" s="116" t="s">
        <v>121</v>
      </c>
      <c r="D128" s="107"/>
      <c r="E128" s="108" t="s">
        <v>47</v>
      </c>
      <c r="F128" s="110"/>
      <c r="G128" s="110"/>
      <c r="H128" s="110"/>
      <c r="I128" s="221" t="e">
        <f t="shared" si="19"/>
        <v>#DIV/0!</v>
      </c>
      <c r="J128" s="54"/>
      <c r="K128" s="1"/>
      <c r="L128" s="1"/>
      <c r="M128" s="1"/>
    </row>
    <row r="129" spans="1:13" ht="18.75" x14ac:dyDescent="0.3">
      <c r="A129" s="1"/>
      <c r="B129" s="113" t="s">
        <v>86</v>
      </c>
      <c r="C129" s="76" t="s">
        <v>76</v>
      </c>
      <c r="D129" s="107"/>
      <c r="E129" s="108" t="s">
        <v>20</v>
      </c>
      <c r="F129" s="110"/>
      <c r="G129" s="110"/>
      <c r="H129" s="110"/>
      <c r="I129" s="221" t="e">
        <f t="shared" si="19"/>
        <v>#DIV/0!</v>
      </c>
      <c r="J129" s="54"/>
      <c r="K129" s="1"/>
      <c r="L129" s="1"/>
      <c r="M129" s="1"/>
    </row>
    <row r="130" spans="1:13" ht="18.75" x14ac:dyDescent="0.3">
      <c r="A130" s="1"/>
      <c r="B130" s="75" t="s">
        <v>88</v>
      </c>
      <c r="C130" s="76" t="s">
        <v>78</v>
      </c>
      <c r="D130" s="107"/>
      <c r="E130" s="108" t="s">
        <v>20</v>
      </c>
      <c r="F130" s="110"/>
      <c r="G130" s="110"/>
      <c r="H130" s="110"/>
      <c r="I130" s="221" t="e">
        <f t="shared" si="19"/>
        <v>#DIV/0!</v>
      </c>
      <c r="J130" s="54"/>
      <c r="K130" s="1"/>
      <c r="L130" s="1"/>
      <c r="M130" s="1"/>
    </row>
    <row r="131" spans="1:13" ht="18.75" x14ac:dyDescent="0.3">
      <c r="A131" s="1"/>
      <c r="B131" s="75" t="s">
        <v>90</v>
      </c>
      <c r="C131" s="76" t="s">
        <v>79</v>
      </c>
      <c r="D131" s="107"/>
      <c r="E131" s="108" t="s">
        <v>47</v>
      </c>
      <c r="F131" s="110"/>
      <c r="G131" s="110"/>
      <c r="H131" s="110"/>
      <c r="I131" s="221" t="e">
        <f t="shared" si="19"/>
        <v>#DIV/0!</v>
      </c>
      <c r="J131" s="54"/>
      <c r="K131" s="1"/>
      <c r="L131" s="1"/>
      <c r="M131" s="1"/>
    </row>
    <row r="132" spans="1:13" ht="18.75" x14ac:dyDescent="0.3">
      <c r="A132" s="1"/>
      <c r="B132" s="75" t="s">
        <v>102</v>
      </c>
      <c r="C132" s="76" t="s">
        <v>80</v>
      </c>
      <c r="D132" s="107"/>
      <c r="E132" s="108" t="s">
        <v>47</v>
      </c>
      <c r="F132" s="110"/>
      <c r="G132" s="110"/>
      <c r="H132" s="110"/>
      <c r="I132" s="221" t="e">
        <f t="shared" si="19"/>
        <v>#DIV/0!</v>
      </c>
      <c r="J132" s="54"/>
      <c r="K132" s="1"/>
      <c r="L132" s="1"/>
      <c r="M132" s="1"/>
    </row>
    <row r="133" spans="1:13" ht="18.75" x14ac:dyDescent="0.3">
      <c r="A133" s="1"/>
      <c r="B133" s="75" t="s">
        <v>122</v>
      </c>
      <c r="C133" s="76" t="s">
        <v>123</v>
      </c>
      <c r="D133" s="107"/>
      <c r="E133" s="108"/>
      <c r="F133" s="112"/>
      <c r="G133" s="112"/>
      <c r="H133" s="112"/>
      <c r="I133" s="53"/>
      <c r="J133" s="54"/>
      <c r="K133" s="1"/>
      <c r="L133" s="1"/>
      <c r="M133" s="1"/>
    </row>
    <row r="134" spans="1:13" ht="18.75" x14ac:dyDescent="0.3">
      <c r="A134" s="1"/>
      <c r="B134" s="69" t="s">
        <v>124</v>
      </c>
      <c r="C134" s="78" t="s">
        <v>109</v>
      </c>
      <c r="D134" s="107"/>
      <c r="E134" s="108"/>
      <c r="F134" s="112"/>
      <c r="G134" s="112"/>
      <c r="H134" s="112"/>
      <c r="I134" s="53"/>
      <c r="J134" s="54"/>
      <c r="K134" s="1"/>
      <c r="L134" s="1"/>
      <c r="M134" s="1"/>
    </row>
    <row r="135" spans="1:13" ht="18.75" x14ac:dyDescent="0.3">
      <c r="A135" s="1"/>
      <c r="B135" s="108" t="s">
        <v>56</v>
      </c>
      <c r="C135" s="92" t="s">
        <v>57</v>
      </c>
      <c r="D135" s="52"/>
      <c r="E135" s="44" t="s">
        <v>84</v>
      </c>
      <c r="F135" s="83">
        <f>F125*F34</f>
        <v>0</v>
      </c>
      <c r="G135" s="83">
        <f>G125*G34</f>
        <v>0</v>
      </c>
      <c r="H135" s="83">
        <f>H125*H34</f>
        <v>0</v>
      </c>
      <c r="I135" s="237" t="s">
        <v>528</v>
      </c>
      <c r="J135" s="54"/>
      <c r="K135" s="1"/>
      <c r="L135" s="1"/>
      <c r="M135" s="1"/>
    </row>
    <row r="136" spans="1:13" ht="18.75" x14ac:dyDescent="0.3">
      <c r="A136" s="1"/>
      <c r="B136" s="108" t="s">
        <v>125</v>
      </c>
      <c r="C136" s="93" t="s">
        <v>60</v>
      </c>
      <c r="D136" s="52"/>
      <c r="E136" s="44"/>
      <c r="F136" s="83">
        <f>F126*F36</f>
        <v>0</v>
      </c>
      <c r="G136" s="83">
        <f>G126*G36</f>
        <v>0</v>
      </c>
      <c r="H136" s="83">
        <f>H126*H36</f>
        <v>0</v>
      </c>
      <c r="I136" s="237" t="s">
        <v>528</v>
      </c>
      <c r="J136" s="54"/>
      <c r="K136" s="1"/>
      <c r="L136" s="1"/>
      <c r="M136" s="1"/>
    </row>
    <row r="137" spans="1:13" ht="18.75" x14ac:dyDescent="0.3">
      <c r="A137" s="1"/>
      <c r="B137" s="108" t="s">
        <v>58</v>
      </c>
      <c r="C137" s="115" t="s">
        <v>120</v>
      </c>
      <c r="D137" s="52"/>
      <c r="E137" s="44" t="s">
        <v>84</v>
      </c>
      <c r="F137" s="83" t="e">
        <f>F127*F88</f>
        <v>#DIV/0!</v>
      </c>
      <c r="G137" s="83" t="e">
        <f t="shared" ref="G137:H138" si="20">G127*G88</f>
        <v>#DIV/0!</v>
      </c>
      <c r="H137" s="83" t="e">
        <f t="shared" si="20"/>
        <v>#DIV/0!</v>
      </c>
      <c r="I137" s="237" t="s">
        <v>528</v>
      </c>
      <c r="J137" s="54"/>
      <c r="K137" s="1"/>
      <c r="L137" s="1"/>
      <c r="M137" s="1"/>
    </row>
    <row r="138" spans="1:13" ht="18.75" x14ac:dyDescent="0.3">
      <c r="A138" s="1"/>
      <c r="B138" s="108" t="s">
        <v>126</v>
      </c>
      <c r="C138" s="116" t="s">
        <v>121</v>
      </c>
      <c r="D138" s="52"/>
      <c r="E138" s="44"/>
      <c r="F138" s="83">
        <f>F128*F89</f>
        <v>0</v>
      </c>
      <c r="G138" s="83">
        <f t="shared" si="20"/>
        <v>0</v>
      </c>
      <c r="H138" s="83">
        <f t="shared" si="20"/>
        <v>0</v>
      </c>
      <c r="I138" s="237" t="s">
        <v>528</v>
      </c>
      <c r="J138" s="54"/>
      <c r="K138" s="1"/>
      <c r="L138" s="1"/>
      <c r="M138" s="1"/>
    </row>
    <row r="139" spans="1:13" ht="18.75" x14ac:dyDescent="0.3">
      <c r="A139" s="1"/>
      <c r="B139" s="75" t="s">
        <v>58</v>
      </c>
      <c r="C139" s="76" t="s">
        <v>76</v>
      </c>
      <c r="D139" s="52"/>
      <c r="E139" s="44" t="s">
        <v>84</v>
      </c>
      <c r="F139" s="83" t="e">
        <f>F129*F12</f>
        <v>#DIV/0!</v>
      </c>
      <c r="G139" s="83" t="e">
        <f t="shared" ref="G139:H139" si="21">G129*G12</f>
        <v>#DIV/0!</v>
      </c>
      <c r="H139" s="83" t="e">
        <f t="shared" si="21"/>
        <v>#DIV/0!</v>
      </c>
      <c r="I139" s="237" t="s">
        <v>528</v>
      </c>
      <c r="J139" s="54"/>
      <c r="K139" s="1"/>
      <c r="L139" s="1"/>
      <c r="M139" s="1"/>
    </row>
    <row r="140" spans="1:13" ht="18.75" x14ac:dyDescent="0.3">
      <c r="A140" s="1"/>
      <c r="B140" s="75" t="s">
        <v>0</v>
      </c>
      <c r="C140" s="76" t="s">
        <v>78</v>
      </c>
      <c r="D140" s="52"/>
      <c r="E140" s="44" t="s">
        <v>84</v>
      </c>
      <c r="F140" s="83" t="e">
        <f>-F130*F12</f>
        <v>#DIV/0!</v>
      </c>
      <c r="G140" s="83" t="e">
        <f t="shared" ref="G140:H140" si="22">-G130*G12</f>
        <v>#DIV/0!</v>
      </c>
      <c r="H140" s="83" t="e">
        <f t="shared" si="22"/>
        <v>#DIV/0!</v>
      </c>
      <c r="I140" s="237" t="s">
        <v>528</v>
      </c>
      <c r="J140" s="54"/>
      <c r="K140" s="1"/>
      <c r="L140" s="1"/>
      <c r="M140" s="1"/>
    </row>
    <row r="141" spans="1:13" ht="18.75" x14ac:dyDescent="0.3">
      <c r="A141" s="1"/>
      <c r="B141" s="75" t="s">
        <v>61</v>
      </c>
      <c r="C141" s="76" t="s">
        <v>79</v>
      </c>
      <c r="D141" s="52"/>
      <c r="E141" s="44" t="s">
        <v>84</v>
      </c>
      <c r="F141" s="83">
        <f>F131*F23</f>
        <v>0</v>
      </c>
      <c r="G141" s="83">
        <f t="shared" ref="G141:H141" si="23">G131*G23</f>
        <v>0</v>
      </c>
      <c r="H141" s="83">
        <f t="shared" si="23"/>
        <v>0</v>
      </c>
      <c r="I141" s="237" t="s">
        <v>528</v>
      </c>
      <c r="J141" s="54"/>
      <c r="K141" s="1"/>
      <c r="L141" s="1"/>
      <c r="M141" s="1"/>
    </row>
    <row r="142" spans="1:13" ht="18.75" x14ac:dyDescent="0.3">
      <c r="A142" s="1"/>
      <c r="B142" s="75" t="s">
        <v>81</v>
      </c>
      <c r="C142" s="76" t="s">
        <v>80</v>
      </c>
      <c r="D142" s="52"/>
      <c r="E142" s="44" t="s">
        <v>84</v>
      </c>
      <c r="F142" s="83">
        <f>-F132*F23</f>
        <v>0</v>
      </c>
      <c r="G142" s="83">
        <f t="shared" ref="G142:H142" si="24">-G132*G23</f>
        <v>0</v>
      </c>
      <c r="H142" s="83">
        <f t="shared" si="24"/>
        <v>0</v>
      </c>
      <c r="I142" s="237" t="s">
        <v>528</v>
      </c>
      <c r="J142" s="54"/>
      <c r="K142" s="1"/>
      <c r="L142" s="1"/>
      <c r="M142" s="1"/>
    </row>
    <row r="143" spans="1:13" ht="18.75" x14ac:dyDescent="0.3">
      <c r="A143" s="1"/>
      <c r="B143" s="75" t="s">
        <v>86</v>
      </c>
      <c r="C143" s="76" t="s">
        <v>85</v>
      </c>
      <c r="D143" s="52"/>
      <c r="E143" s="44" t="s">
        <v>84</v>
      </c>
      <c r="F143" s="77"/>
      <c r="G143" s="77"/>
      <c r="H143" s="77"/>
      <c r="I143" s="237" t="s">
        <v>528</v>
      </c>
      <c r="J143" s="54"/>
      <c r="K143" s="1"/>
      <c r="L143" s="1"/>
      <c r="M143" s="1"/>
    </row>
    <row r="144" spans="1:13" ht="18.75" x14ac:dyDescent="0.3">
      <c r="A144" s="1"/>
      <c r="B144" s="81" t="s">
        <v>88</v>
      </c>
      <c r="C144" s="76" t="s">
        <v>87</v>
      </c>
      <c r="D144" s="52"/>
      <c r="E144" s="44" t="s">
        <v>84</v>
      </c>
      <c r="F144" s="77"/>
      <c r="G144" s="77"/>
      <c r="H144" s="77"/>
      <c r="I144" s="237" t="s">
        <v>528</v>
      </c>
      <c r="J144" s="54"/>
      <c r="K144" s="1"/>
      <c r="L144" s="1"/>
      <c r="M144" s="1"/>
    </row>
    <row r="145" spans="1:13" ht="18.75" x14ac:dyDescent="0.3">
      <c r="A145" s="1"/>
      <c r="B145" s="81" t="s">
        <v>90</v>
      </c>
      <c r="C145" s="76" t="s">
        <v>89</v>
      </c>
      <c r="D145" s="52"/>
      <c r="E145" s="44" t="s">
        <v>84</v>
      </c>
      <c r="F145" s="77"/>
      <c r="G145" s="77"/>
      <c r="H145" s="77"/>
      <c r="I145" s="237" t="s">
        <v>528</v>
      </c>
      <c r="J145" s="54"/>
      <c r="K145" s="1"/>
      <c r="L145" s="1"/>
      <c r="M145" s="1"/>
    </row>
    <row r="146" spans="1:13" ht="18.75" x14ac:dyDescent="0.3">
      <c r="A146" s="1"/>
      <c r="B146" s="94"/>
      <c r="C146" s="95" t="s">
        <v>41</v>
      </c>
      <c r="D146" s="52"/>
      <c r="E146" s="44" t="s">
        <v>84</v>
      </c>
      <c r="F146" s="83" t="e">
        <f>SUM(F135:F145)</f>
        <v>#DIV/0!</v>
      </c>
      <c r="G146" s="83" t="e">
        <f t="shared" ref="G146:H146" si="25">SUM(G135:G145)</f>
        <v>#DIV/0!</v>
      </c>
      <c r="H146" s="83" t="e">
        <f t="shared" si="25"/>
        <v>#DIV/0!</v>
      </c>
      <c r="I146" s="237" t="s">
        <v>528</v>
      </c>
      <c r="J146" s="54"/>
      <c r="K146" s="1"/>
      <c r="L146" s="1"/>
      <c r="M146" s="1"/>
    </row>
    <row r="147" spans="1:13" ht="18.75" x14ac:dyDescent="0.3">
      <c r="A147" s="1"/>
      <c r="B147" s="117" t="s">
        <v>127</v>
      </c>
      <c r="C147" s="118" t="s">
        <v>128</v>
      </c>
      <c r="D147" s="119"/>
      <c r="E147" s="120" t="s">
        <v>112</v>
      </c>
      <c r="F147" s="120" t="e">
        <f>F146/F120</f>
        <v>#DIV/0!</v>
      </c>
      <c r="G147" s="120" t="e">
        <f t="shared" ref="G147:H147" si="26">G146/G120</f>
        <v>#DIV/0!</v>
      </c>
      <c r="H147" s="120" t="e">
        <f t="shared" si="26"/>
        <v>#DIV/0!</v>
      </c>
      <c r="I147" s="236" t="e">
        <f>(F120*F146+G120*G146+H120*H146)/(F120+G120+H120)</f>
        <v>#DIV/0!</v>
      </c>
      <c r="J147" s="54"/>
      <c r="K147" s="1"/>
      <c r="L147" s="231" t="s">
        <v>529</v>
      </c>
      <c r="M147" s="232"/>
    </row>
    <row r="148" spans="1:13" ht="18.75" x14ac:dyDescent="0.3">
      <c r="A148" s="4"/>
      <c r="B148" s="108"/>
      <c r="C148" s="73"/>
      <c r="D148" s="52"/>
      <c r="E148" s="53"/>
      <c r="F148" s="53"/>
      <c r="G148" s="53"/>
      <c r="H148" s="53"/>
      <c r="I148" s="53"/>
      <c r="J148" s="53"/>
      <c r="K148" s="4"/>
      <c r="L148" s="4"/>
      <c r="M148" s="4"/>
    </row>
    <row r="149" spans="1:13" ht="18.75" x14ac:dyDescent="0.3">
      <c r="A149" s="4"/>
      <c r="B149" s="108">
        <v>5.2</v>
      </c>
      <c r="C149" s="73" t="s">
        <v>129</v>
      </c>
      <c r="D149" s="52" t="s">
        <v>130</v>
      </c>
      <c r="E149" s="53"/>
      <c r="F149" s="53"/>
      <c r="G149" s="53"/>
      <c r="H149" s="53"/>
      <c r="I149" s="53"/>
      <c r="J149" s="53"/>
      <c r="K149" s="4"/>
      <c r="L149" s="4"/>
      <c r="M149" s="4"/>
    </row>
    <row r="150" spans="1:13" ht="18.75" x14ac:dyDescent="0.3">
      <c r="A150" s="4"/>
      <c r="B150" s="108"/>
      <c r="C150" s="73"/>
      <c r="D150" s="52" t="s">
        <v>131</v>
      </c>
      <c r="E150" s="53"/>
      <c r="F150" s="53"/>
      <c r="G150" s="53"/>
      <c r="H150" s="53"/>
      <c r="I150" s="53"/>
      <c r="J150" s="53"/>
      <c r="K150" s="4"/>
      <c r="L150" s="4"/>
      <c r="M150" s="4"/>
    </row>
    <row r="151" spans="1:13" ht="18.75" x14ac:dyDescent="0.3">
      <c r="A151" s="4"/>
      <c r="B151" s="108"/>
      <c r="C151" s="73"/>
      <c r="D151" s="52"/>
      <c r="E151" s="53"/>
      <c r="F151" s="53"/>
      <c r="G151" s="53"/>
      <c r="H151" s="53"/>
      <c r="I151" s="53"/>
      <c r="J151" s="53"/>
      <c r="K151" s="4"/>
      <c r="L151" s="4"/>
      <c r="M151" s="4"/>
    </row>
    <row r="152" spans="1:13" ht="18.75" x14ac:dyDescent="0.3">
      <c r="A152" s="4"/>
      <c r="B152" s="108"/>
      <c r="C152" s="73"/>
      <c r="D152" s="52"/>
      <c r="E152" s="53"/>
      <c r="F152" s="53"/>
      <c r="G152" s="53"/>
      <c r="H152" s="53"/>
      <c r="I152" s="53"/>
      <c r="J152" s="53"/>
      <c r="K152" s="4"/>
      <c r="L152" s="4"/>
      <c r="M152" s="4"/>
    </row>
    <row r="153" spans="1:13" ht="18.75" x14ac:dyDescent="0.3">
      <c r="A153" s="4"/>
      <c r="B153" s="108"/>
      <c r="C153" s="73"/>
      <c r="D153" s="52"/>
      <c r="E153" s="53"/>
      <c r="F153" s="53"/>
      <c r="G153" s="53"/>
      <c r="H153" s="53"/>
      <c r="I153" s="53"/>
      <c r="J153" s="53"/>
      <c r="K153" s="4"/>
      <c r="L153" s="4"/>
      <c r="M153" s="4"/>
    </row>
    <row r="154" spans="1:13" ht="18.75" x14ac:dyDescent="0.3">
      <c r="A154" s="1"/>
      <c r="B154" s="96"/>
      <c r="C154" s="114"/>
      <c r="D154" s="107"/>
      <c r="E154" s="108"/>
      <c r="F154" s="112"/>
      <c r="G154" s="112"/>
      <c r="H154" s="112"/>
      <c r="I154" s="53"/>
      <c r="J154" s="54"/>
      <c r="K154" s="1"/>
      <c r="L154" s="1"/>
      <c r="M154" s="1"/>
    </row>
    <row r="155" spans="1:13" x14ac:dyDescent="0.25">
      <c r="A155" s="1"/>
      <c r="B155" s="121"/>
      <c r="C155" s="122"/>
      <c r="D155" s="123"/>
      <c r="E155" s="124"/>
      <c r="F155" s="230"/>
      <c r="G155" s="230"/>
      <c r="H155" s="230"/>
      <c r="I155" s="223"/>
      <c r="J155" s="125"/>
      <c r="K155" s="1"/>
      <c r="L155" s="1"/>
      <c r="M155" s="1"/>
    </row>
    <row r="156" spans="1:13" x14ac:dyDescent="0.25">
      <c r="A156" s="1"/>
      <c r="B156" s="121"/>
      <c r="C156" s="550"/>
      <c r="D156" s="550"/>
      <c r="E156" s="550"/>
      <c r="F156" s="550"/>
      <c r="G156" s="550"/>
      <c r="H156" s="550"/>
      <c r="I156" s="224"/>
      <c r="J156" s="126"/>
      <c r="K156" s="1"/>
      <c r="L156" s="1"/>
      <c r="M156" s="1"/>
    </row>
  </sheetData>
  <mergeCells count="4">
    <mergeCell ref="F4:H4"/>
    <mergeCell ref="I4:I5"/>
    <mergeCell ref="J4:J5"/>
    <mergeCell ref="C156:H156"/>
  </mergeCells>
  <conditionalFormatting sqref="E96:I96 E38:I39 E68:I68 E148:I153 E44:I44 E51:I51 E45:H50 E62:I63 E52:H61 E90:I91 E40:H43 E67:H67 E77:I77 E69:H76 E78:H89 E92:H93 E95:H95 E104:I104 E97:H103 E105:H115 E135:H147">
    <cfRule type="cellIs" dxfId="13" priority="13" operator="equal">
      <formula>"NA"</formula>
    </cfRule>
    <cfRule type="cellIs" dxfId="12" priority="14" operator="equal">
      <formula>"NA"</formula>
    </cfRule>
  </conditionalFormatting>
  <conditionalFormatting sqref="E64:H65">
    <cfRule type="cellIs" dxfId="11" priority="11" operator="equal">
      <formula>"NA"</formula>
    </cfRule>
    <cfRule type="cellIs" dxfId="10" priority="12" operator="equal">
      <formula>"NA"</formula>
    </cfRule>
  </conditionalFormatting>
  <conditionalFormatting sqref="E66:H66">
    <cfRule type="cellIs" dxfId="9" priority="9" operator="equal">
      <formula>"NA"</formula>
    </cfRule>
    <cfRule type="cellIs" dxfId="8" priority="10" operator="equal">
      <formula>"NA"</formula>
    </cfRule>
  </conditionalFormatting>
  <conditionalFormatting sqref="E94:H94">
    <cfRule type="cellIs" dxfId="7" priority="7" operator="equal">
      <formula>"NA"</formula>
    </cfRule>
    <cfRule type="cellIs" dxfId="6" priority="8" operator="equal">
      <formula>"NA"</formula>
    </cfRule>
  </conditionalFormatting>
  <conditionalFormatting sqref="E116:H116">
    <cfRule type="cellIs" dxfId="5" priority="5" operator="equal">
      <formula>"NA"</formula>
    </cfRule>
    <cfRule type="cellIs" dxfId="4" priority="6" operator="equal">
      <formula>"NA"</formula>
    </cfRule>
  </conditionalFormatting>
  <conditionalFormatting sqref="E119:E122">
    <cfRule type="cellIs" dxfId="3" priority="3" operator="equal">
      <formula>"NA"</formula>
    </cfRule>
    <cfRule type="cellIs" dxfId="2" priority="4" operator="equal">
      <formula>"NA"</formula>
    </cfRule>
  </conditionalFormatting>
  <conditionalFormatting sqref="E32:E36">
    <cfRule type="cellIs" dxfId="1" priority="1" operator="equal">
      <formula>"NA"</formula>
    </cfRule>
    <cfRule type="cellIs" dxfId="0" priority="2" operator="equal">
      <formula>"NA"</formula>
    </cfRule>
  </conditionalFormatting>
  <dataValidations disablePrompts="1" count="1">
    <dataValidation operator="greaterThanOrEqual" allowBlank="1" showInputMessage="1" showErrorMessage="1" error="Entor Positive values" sqref="I4"/>
  </dataValidations>
  <pageMargins left="0.7" right="0.7" top="0.75" bottom="0.75" header="0.3" footer="0.3"/>
  <pageSetup scale="54" orientation="portrait" r:id="rId1"/>
  <rowBreaks count="2" manualBreakCount="2">
    <brk id="62" max="16383" man="1"/>
    <brk id="116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DropDown="1" showInputMessage="1" showErrorMessage="1">
          <x14:formula1>
            <xm:f>[2]ListValues!#REF!</xm:f>
          </x14:formula1>
          <xm:sqref>I96 I38:I39 I77 I44 I51 I62:I63 I68 I104 I90:I91 I148:I153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49"/>
  <sheetViews>
    <sheetView topLeftCell="A4" zoomScale="55" zoomScaleNormal="55" zoomScalePageLayoutView="55" workbookViewId="0">
      <selection activeCell="BV28" sqref="BV28"/>
    </sheetView>
  </sheetViews>
  <sheetFormatPr defaultRowHeight="15" x14ac:dyDescent="0.25"/>
  <cols>
    <col min="1" max="2" width="3.7109375" customWidth="1"/>
    <col min="3" max="3" width="2.7109375" customWidth="1"/>
    <col min="4" max="4" width="3.28515625" customWidth="1"/>
    <col min="5" max="5" width="3.7109375" customWidth="1"/>
    <col min="6" max="6" width="5.7109375" customWidth="1"/>
    <col min="7" max="17" width="3.7109375" customWidth="1"/>
    <col min="18" max="18" width="5.28515625" customWidth="1"/>
    <col min="19" max="35" width="3.7109375" customWidth="1"/>
    <col min="36" max="36" width="5.5703125" customWidth="1"/>
    <col min="37" max="39" width="3.7109375" customWidth="1"/>
    <col min="40" max="40" width="5.85546875" customWidth="1"/>
    <col min="41" max="41" width="3.7109375" customWidth="1"/>
    <col min="42" max="42" width="7.5703125" customWidth="1"/>
    <col min="43" max="43" width="5.7109375" customWidth="1"/>
    <col min="44" max="47" width="3.7109375" customWidth="1"/>
    <col min="48" max="48" width="5.140625" customWidth="1"/>
    <col min="49" max="49" width="3.7109375" customWidth="1"/>
    <col min="50" max="50" width="5.140625" customWidth="1"/>
    <col min="51" max="61" width="3.7109375" customWidth="1"/>
    <col min="62" max="62" width="10.85546875" customWidth="1"/>
    <col min="63" max="107" width="3.7109375" customWidth="1"/>
  </cols>
  <sheetData>
    <row r="1" spans="3:63" ht="15.75" x14ac:dyDescent="0.25">
      <c r="C1" s="456" t="s">
        <v>558</v>
      </c>
      <c r="U1" s="455" t="s">
        <v>564</v>
      </c>
    </row>
    <row r="2" spans="3:63" ht="15.75" thickBot="1" x14ac:dyDescent="0.3"/>
    <row r="3" spans="3:63" x14ac:dyDescent="0.25">
      <c r="C3" s="195"/>
      <c r="D3" s="196"/>
      <c r="E3" s="196"/>
      <c r="F3" s="196"/>
      <c r="G3" s="196"/>
      <c r="H3" s="195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7"/>
    </row>
    <row r="4" spans="3:63" x14ac:dyDescent="0.25">
      <c r="C4" s="198"/>
      <c r="D4" s="440" t="s">
        <v>42</v>
      </c>
      <c r="E4" s="199"/>
      <c r="F4" s="199"/>
      <c r="G4" s="199"/>
      <c r="H4" s="198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200"/>
    </row>
    <row r="5" spans="3:63" x14ac:dyDescent="0.25">
      <c r="C5" s="198"/>
      <c r="D5" s="199"/>
      <c r="E5" s="199"/>
      <c r="F5" s="199"/>
      <c r="G5" s="199"/>
      <c r="H5" s="198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</row>
    <row r="6" spans="3:63" x14ac:dyDescent="0.25">
      <c r="C6" s="198"/>
      <c r="D6" s="441" t="s">
        <v>18</v>
      </c>
      <c r="E6" s="199"/>
      <c r="F6" s="199"/>
      <c r="G6" s="199"/>
      <c r="H6" s="198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200"/>
    </row>
    <row r="7" spans="3:63" x14ac:dyDescent="0.25">
      <c r="C7" s="198"/>
      <c r="D7" s="199"/>
      <c r="E7" s="199"/>
      <c r="F7" s="199"/>
      <c r="G7" s="199"/>
      <c r="H7" s="198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200"/>
    </row>
    <row r="8" spans="3:63" ht="15.75" thickBot="1" x14ac:dyDescent="0.3">
      <c r="C8" s="198"/>
      <c r="D8" s="199"/>
      <c r="E8" s="199"/>
      <c r="F8" s="199"/>
      <c r="G8" s="199"/>
      <c r="H8" s="198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200"/>
    </row>
    <row r="9" spans="3:63" ht="15.75" thickBot="1" x14ac:dyDescent="0.3">
      <c r="C9" s="198"/>
      <c r="D9" s="442" t="s">
        <v>119</v>
      </c>
      <c r="E9" s="199"/>
      <c r="F9" s="199"/>
      <c r="G9" s="199"/>
      <c r="H9" s="198"/>
      <c r="I9" s="199"/>
      <c r="J9" s="199"/>
      <c r="K9" s="199"/>
      <c r="L9" s="199"/>
      <c r="M9" s="199"/>
      <c r="N9" s="446"/>
      <c r="O9" s="447"/>
      <c r="P9" s="447"/>
      <c r="Q9" s="447"/>
      <c r="R9" s="448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200"/>
    </row>
    <row r="10" spans="3:63" x14ac:dyDescent="0.25">
      <c r="C10" s="198"/>
      <c r="D10" s="199"/>
      <c r="E10" s="199"/>
      <c r="F10" s="199"/>
      <c r="G10" s="199"/>
      <c r="H10" s="198"/>
      <c r="I10" s="199"/>
      <c r="J10" s="199"/>
      <c r="K10" s="199"/>
      <c r="L10" s="199"/>
      <c r="M10" s="199"/>
      <c r="N10" s="449" t="s">
        <v>119</v>
      </c>
      <c r="O10" s="442"/>
      <c r="P10" s="442"/>
      <c r="Q10" s="442"/>
      <c r="R10" s="450"/>
      <c r="S10" s="199"/>
      <c r="T10" s="199"/>
      <c r="U10" s="199"/>
      <c r="V10" s="552" t="s">
        <v>571</v>
      </c>
      <c r="W10" s="553"/>
      <c r="X10" s="553"/>
      <c r="Y10" s="553"/>
      <c r="Z10" s="554"/>
      <c r="AA10" s="199"/>
      <c r="AB10" s="199"/>
      <c r="AC10" s="552" t="s">
        <v>572</v>
      </c>
      <c r="AD10" s="553"/>
      <c r="AE10" s="554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200"/>
    </row>
    <row r="11" spans="3:63" x14ac:dyDescent="0.25">
      <c r="C11" s="198"/>
      <c r="D11" s="199"/>
      <c r="E11" s="199"/>
      <c r="F11" s="199"/>
      <c r="G11" s="199"/>
      <c r="H11" s="198"/>
      <c r="I11" s="199"/>
      <c r="J11" s="199"/>
      <c r="K11" s="199"/>
      <c r="L11" s="199"/>
      <c r="M11" s="199"/>
      <c r="N11" s="449" t="s">
        <v>304</v>
      </c>
      <c r="O11" s="442"/>
      <c r="P11" s="442"/>
      <c r="Q11" s="442"/>
      <c r="R11" s="450"/>
      <c r="S11" s="199"/>
      <c r="T11" s="199"/>
      <c r="U11" s="199"/>
      <c r="V11" s="555"/>
      <c r="W11" s="556"/>
      <c r="X11" s="556"/>
      <c r="Y11" s="556"/>
      <c r="Z11" s="557"/>
      <c r="AA11" s="199"/>
      <c r="AB11" s="199"/>
      <c r="AC11" s="555"/>
      <c r="AD11" s="556"/>
      <c r="AE11" s="557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200"/>
    </row>
    <row r="12" spans="3:63" ht="15.75" thickBot="1" x14ac:dyDescent="0.3">
      <c r="C12" s="198"/>
      <c r="D12" s="199"/>
      <c r="E12" s="199"/>
      <c r="F12" s="199"/>
      <c r="G12" s="199"/>
      <c r="H12" s="198"/>
      <c r="I12" s="199"/>
      <c r="J12" s="199"/>
      <c r="K12" s="199"/>
      <c r="L12" s="199"/>
      <c r="M12" s="199"/>
      <c r="N12" s="451"/>
      <c r="O12" s="452"/>
      <c r="P12" s="452"/>
      <c r="Q12" s="452"/>
      <c r="R12" s="453"/>
      <c r="S12" s="199"/>
      <c r="T12" s="199"/>
      <c r="U12" s="199"/>
      <c r="V12" s="558"/>
      <c r="W12" s="559"/>
      <c r="X12" s="559"/>
      <c r="Y12" s="559"/>
      <c r="Z12" s="560"/>
      <c r="AA12" s="199"/>
      <c r="AB12" s="199"/>
      <c r="AC12" s="558"/>
      <c r="AD12" s="559"/>
      <c r="AE12" s="560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200"/>
    </row>
    <row r="13" spans="3:63" x14ac:dyDescent="0.25">
      <c r="C13" s="198"/>
      <c r="D13" s="199"/>
      <c r="E13" s="199"/>
      <c r="F13" s="199"/>
      <c r="G13" s="199"/>
      <c r="H13" s="198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199"/>
      <c r="BK13" s="200"/>
    </row>
    <row r="14" spans="3:63" x14ac:dyDescent="0.25">
      <c r="C14" s="198"/>
      <c r="E14" s="199"/>
      <c r="F14" s="199"/>
      <c r="G14" s="199"/>
      <c r="H14" s="198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200"/>
    </row>
    <row r="15" spans="3:63" x14ac:dyDescent="0.25">
      <c r="C15" s="198"/>
      <c r="D15" s="199"/>
      <c r="E15" s="199"/>
      <c r="F15" s="199"/>
      <c r="G15" s="199"/>
      <c r="H15" s="198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199"/>
      <c r="BK15" s="200"/>
    </row>
    <row r="16" spans="3:63" ht="15.75" thickBot="1" x14ac:dyDescent="0.3">
      <c r="C16" s="198"/>
      <c r="D16" s="199"/>
      <c r="E16" s="199"/>
      <c r="F16" s="199"/>
      <c r="G16" s="199"/>
      <c r="H16" s="198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200"/>
    </row>
    <row r="17" spans="3:63" x14ac:dyDescent="0.25">
      <c r="C17" s="198"/>
      <c r="D17" s="199"/>
      <c r="E17" s="199"/>
      <c r="F17" s="199"/>
      <c r="G17" s="199"/>
      <c r="H17" s="198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5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7"/>
      <c r="BI17" s="199"/>
      <c r="BJ17" s="199"/>
      <c r="BK17" s="200"/>
    </row>
    <row r="18" spans="3:63" ht="19.5" thickBot="1" x14ac:dyDescent="0.35">
      <c r="C18" s="198"/>
      <c r="D18" s="199"/>
      <c r="E18" s="199"/>
      <c r="F18" s="199"/>
      <c r="G18" s="199"/>
      <c r="H18" s="198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8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443" t="s">
        <v>573</v>
      </c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200"/>
      <c r="BI18" s="199"/>
      <c r="BJ18" s="199"/>
      <c r="BK18" s="200"/>
    </row>
    <row r="19" spans="3:63" ht="18.75" x14ac:dyDescent="0.3">
      <c r="C19" s="198"/>
      <c r="D19" s="199"/>
      <c r="E19" s="454" t="s">
        <v>305</v>
      </c>
      <c r="F19" s="199"/>
      <c r="G19" s="199"/>
      <c r="H19" s="198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8"/>
      <c r="AE19" s="199"/>
      <c r="AF19" s="469"/>
      <c r="AG19" s="196"/>
      <c r="AH19" s="197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200"/>
      <c r="BI19" s="199"/>
      <c r="BJ19" s="199"/>
      <c r="BK19" s="200"/>
    </row>
    <row r="20" spans="3:63" ht="18.75" x14ac:dyDescent="0.3">
      <c r="C20" s="198"/>
      <c r="D20" s="199"/>
      <c r="E20" s="199"/>
      <c r="F20" s="199"/>
      <c r="G20" s="199"/>
      <c r="H20" s="198"/>
      <c r="I20" s="442" t="s">
        <v>308</v>
      </c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8"/>
      <c r="AE20" s="199"/>
      <c r="AF20" s="445"/>
      <c r="AG20" s="199"/>
      <c r="AH20" s="200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200"/>
      <c r="BI20" s="199"/>
      <c r="BJ20" s="199"/>
      <c r="BK20" s="200"/>
    </row>
    <row r="21" spans="3:63" ht="18.75" x14ac:dyDescent="0.3">
      <c r="C21" s="198"/>
      <c r="D21" s="199"/>
      <c r="E21" s="199"/>
      <c r="F21" s="199"/>
      <c r="G21" s="199"/>
      <c r="H21" s="198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8"/>
      <c r="AE21" s="199"/>
      <c r="AF21" s="445"/>
      <c r="AG21" s="199"/>
      <c r="AH21" s="200"/>
      <c r="AI21" s="199"/>
      <c r="AJ21" s="199"/>
      <c r="AK21" s="199"/>
      <c r="AL21" s="199"/>
      <c r="AM21" s="457"/>
      <c r="AN21" s="458" t="s">
        <v>316</v>
      </c>
      <c r="AO21" s="458"/>
      <c r="AP21" s="45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200"/>
      <c r="BI21" s="199"/>
      <c r="BJ21" s="199"/>
      <c r="BK21" s="200"/>
    </row>
    <row r="22" spans="3:63" ht="19.5" thickBot="1" x14ac:dyDescent="0.35">
      <c r="C22" s="198"/>
      <c r="D22" s="199"/>
      <c r="E22" s="199"/>
      <c r="F22" s="199"/>
      <c r="G22" s="199"/>
      <c r="H22" s="198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442"/>
      <c r="AB22" s="199"/>
      <c r="AC22" s="199"/>
      <c r="AD22" s="198"/>
      <c r="AE22" s="199"/>
      <c r="AF22" s="445"/>
      <c r="AG22" s="442" t="s">
        <v>217</v>
      </c>
      <c r="AH22" s="200"/>
      <c r="AI22" s="199"/>
      <c r="AJ22" s="199"/>
      <c r="AK22" s="199"/>
      <c r="AL22" s="199"/>
      <c r="AM22" s="460"/>
      <c r="AN22" s="442" t="s">
        <v>317</v>
      </c>
      <c r="AO22" s="442"/>
      <c r="AP22" s="461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200"/>
      <c r="BI22" s="199"/>
      <c r="BJ22" s="199"/>
      <c r="BK22" s="200"/>
    </row>
    <row r="23" spans="3:63" ht="18.75" x14ac:dyDescent="0.3">
      <c r="C23" s="198"/>
      <c r="D23" s="199"/>
      <c r="E23" s="199"/>
      <c r="F23" s="199"/>
      <c r="G23" s="199"/>
      <c r="H23" s="198"/>
      <c r="I23" s="446" t="s">
        <v>310</v>
      </c>
      <c r="J23" s="447"/>
      <c r="K23" s="447"/>
      <c r="L23" s="448"/>
      <c r="M23" s="199"/>
      <c r="N23" s="199"/>
      <c r="O23" s="199"/>
      <c r="P23" s="199"/>
      <c r="Q23" s="446" t="s">
        <v>311</v>
      </c>
      <c r="R23" s="447"/>
      <c r="S23" s="447"/>
      <c r="T23" s="448"/>
      <c r="U23" s="199"/>
      <c r="V23" s="199"/>
      <c r="W23" s="199"/>
      <c r="X23" s="199"/>
      <c r="Y23" s="199"/>
      <c r="Z23" s="199"/>
      <c r="AA23" s="199"/>
      <c r="AB23" s="199"/>
      <c r="AC23" s="199"/>
      <c r="AD23" s="198"/>
      <c r="AE23" s="199"/>
      <c r="AF23" s="445"/>
      <c r="AG23" s="443" t="s">
        <v>307</v>
      </c>
      <c r="AH23" s="200"/>
      <c r="AI23" s="199"/>
      <c r="AJ23" s="199"/>
      <c r="AK23" s="199"/>
      <c r="AL23" s="199"/>
      <c r="AM23" s="462"/>
      <c r="AN23" s="463" t="s">
        <v>318</v>
      </c>
      <c r="AO23" s="463"/>
      <c r="AP23" s="464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200"/>
      <c r="BI23" s="199"/>
      <c r="BJ23" s="199"/>
      <c r="BK23" s="200"/>
    </row>
    <row r="24" spans="3:63" ht="18.75" x14ac:dyDescent="0.3">
      <c r="C24" s="198"/>
      <c r="D24" s="199"/>
      <c r="E24" s="199"/>
      <c r="F24" s="199"/>
      <c r="G24" s="199"/>
      <c r="H24" s="198"/>
      <c r="I24" s="449" t="s">
        <v>306</v>
      </c>
      <c r="J24" s="442"/>
      <c r="K24" s="442"/>
      <c r="L24" s="450"/>
      <c r="M24" s="199"/>
      <c r="N24" s="199"/>
      <c r="O24" s="199"/>
      <c r="P24" s="199"/>
      <c r="Q24" s="449" t="s">
        <v>306</v>
      </c>
      <c r="R24" s="442"/>
      <c r="S24" s="442"/>
      <c r="T24" s="450"/>
      <c r="U24" s="199"/>
      <c r="V24" s="199"/>
      <c r="W24" s="199"/>
      <c r="X24" s="199"/>
      <c r="Y24" s="199"/>
      <c r="Z24" s="199"/>
      <c r="AA24" s="199"/>
      <c r="AB24" s="199"/>
      <c r="AC24" s="199"/>
      <c r="AD24" s="198"/>
      <c r="AE24" s="199"/>
      <c r="AF24" s="445"/>
      <c r="AG24" s="443" t="s">
        <v>262</v>
      </c>
      <c r="AH24" s="200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200"/>
      <c r="BI24" s="199"/>
      <c r="BJ24" s="199"/>
      <c r="BK24" s="200"/>
    </row>
    <row r="25" spans="3:63" ht="18.75" customHeight="1" x14ac:dyDescent="0.3">
      <c r="C25" s="198"/>
      <c r="D25" s="561" t="s">
        <v>570</v>
      </c>
      <c r="E25" s="561"/>
      <c r="F25" s="561"/>
      <c r="G25" s="199"/>
      <c r="H25" s="198"/>
      <c r="I25" s="449"/>
      <c r="J25" s="442"/>
      <c r="K25" s="442"/>
      <c r="L25" s="450"/>
      <c r="M25" s="442" t="s">
        <v>313</v>
      </c>
      <c r="N25" s="199"/>
      <c r="O25" s="199"/>
      <c r="P25" s="199"/>
      <c r="Q25" s="449"/>
      <c r="R25" s="442"/>
      <c r="S25" s="442"/>
      <c r="T25" s="450"/>
      <c r="U25" s="199"/>
      <c r="V25" s="442" t="s">
        <v>315</v>
      </c>
      <c r="W25" s="199"/>
      <c r="X25" s="199"/>
      <c r="Y25" s="199"/>
      <c r="Z25" s="199"/>
      <c r="AA25" s="199"/>
      <c r="AB25" s="199"/>
      <c r="AC25" s="199"/>
      <c r="AD25" s="198"/>
      <c r="AE25" s="199"/>
      <c r="AF25" s="445"/>
      <c r="AG25" s="444" t="s">
        <v>223</v>
      </c>
      <c r="AH25" s="200"/>
      <c r="AI25" s="199"/>
      <c r="AJ25" s="442" t="s">
        <v>320</v>
      </c>
      <c r="AK25" s="442"/>
      <c r="AL25" s="442"/>
      <c r="AM25" s="442"/>
      <c r="AN25" s="442"/>
      <c r="AO25" s="442"/>
      <c r="AP25" s="442"/>
      <c r="AQ25" s="442"/>
      <c r="AR25" s="442"/>
      <c r="AS25" s="442"/>
      <c r="AT25" s="442"/>
      <c r="AU25" s="442"/>
      <c r="AV25" s="442"/>
      <c r="AW25" s="442"/>
      <c r="AX25" s="442"/>
      <c r="AY25" s="442"/>
      <c r="AZ25" s="442"/>
      <c r="BA25" s="442"/>
      <c r="BB25" s="442"/>
      <c r="BC25" s="442"/>
      <c r="BD25" s="442"/>
      <c r="BE25" s="442"/>
      <c r="BF25" s="442"/>
      <c r="BG25" s="442"/>
      <c r="BH25" s="450"/>
      <c r="BI25" s="442"/>
      <c r="BJ25" s="442"/>
      <c r="BK25" s="200"/>
    </row>
    <row r="26" spans="3:63" ht="19.5" customHeight="1" thickBot="1" x14ac:dyDescent="0.35">
      <c r="C26" s="198"/>
      <c r="D26" s="561"/>
      <c r="E26" s="561"/>
      <c r="F26" s="561"/>
      <c r="G26" s="199"/>
      <c r="H26" s="198"/>
      <c r="I26" s="451"/>
      <c r="J26" s="452"/>
      <c r="K26" s="452"/>
      <c r="L26" s="453"/>
      <c r="M26" s="199"/>
      <c r="N26" s="199"/>
      <c r="O26" s="199"/>
      <c r="P26" s="199"/>
      <c r="Q26" s="451"/>
      <c r="R26" s="452"/>
      <c r="S26" s="452"/>
      <c r="T26" s="453"/>
      <c r="U26" s="199"/>
      <c r="W26" s="199"/>
      <c r="X26" s="199"/>
      <c r="Y26" s="199"/>
      <c r="Z26" s="199"/>
      <c r="AA26" s="199"/>
      <c r="AB26" s="199"/>
      <c r="AC26" s="199"/>
      <c r="AD26" s="198"/>
      <c r="AE26" s="199"/>
      <c r="AF26" s="198"/>
      <c r="AG26" s="444" t="s">
        <v>309</v>
      </c>
      <c r="AH26" s="200"/>
      <c r="AI26" s="199"/>
      <c r="AJ26" s="442"/>
      <c r="AK26" s="442"/>
      <c r="AL26" s="442"/>
      <c r="AQ26" s="442"/>
      <c r="AR26" s="442"/>
      <c r="AS26" s="442"/>
      <c r="AT26" s="442"/>
      <c r="AU26" s="442"/>
      <c r="AV26" s="442"/>
      <c r="AW26" s="442"/>
      <c r="AX26" s="442"/>
      <c r="AY26" s="442"/>
      <c r="AZ26" s="442"/>
      <c r="BA26" s="442"/>
      <c r="BB26" s="442"/>
      <c r="BC26" s="442"/>
      <c r="BD26" s="442"/>
      <c r="BE26" s="442"/>
      <c r="BF26" s="442"/>
      <c r="BG26" s="442"/>
      <c r="BH26" s="450"/>
      <c r="BI26" s="442"/>
      <c r="BJ26" s="442"/>
      <c r="BK26" s="200"/>
    </row>
    <row r="27" spans="3:63" ht="18.75" x14ac:dyDescent="0.3">
      <c r="C27" s="198"/>
      <c r="D27" s="561"/>
      <c r="E27" s="561"/>
      <c r="F27" s="561"/>
      <c r="G27" s="199"/>
      <c r="H27" s="198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8"/>
      <c r="AE27" s="199"/>
      <c r="AF27" s="198"/>
      <c r="AG27" s="444" t="s">
        <v>312</v>
      </c>
      <c r="AH27" s="200"/>
      <c r="AI27" s="199"/>
      <c r="AJ27" s="442"/>
      <c r="AK27" s="442"/>
      <c r="AL27" s="442"/>
      <c r="AQ27" s="442"/>
      <c r="AR27" s="442"/>
      <c r="AS27" s="442"/>
      <c r="AT27" s="442"/>
      <c r="AU27" s="442"/>
      <c r="AV27" s="442"/>
      <c r="AW27" s="442"/>
      <c r="AX27" s="442"/>
      <c r="AY27" s="442"/>
      <c r="AZ27" s="442"/>
      <c r="BA27" s="442"/>
      <c r="BB27" s="442"/>
      <c r="BC27" s="442"/>
      <c r="BD27" s="442"/>
      <c r="BE27" s="442"/>
      <c r="BF27" s="442"/>
      <c r="BG27" s="442"/>
      <c r="BH27" s="450"/>
      <c r="BI27" s="442"/>
      <c r="BJ27" s="442"/>
      <c r="BK27" s="200"/>
    </row>
    <row r="28" spans="3:63" ht="18.75" x14ac:dyDescent="0.3">
      <c r="C28" s="198"/>
      <c r="D28" s="199"/>
      <c r="E28" s="199"/>
      <c r="F28" s="199"/>
      <c r="G28" s="199"/>
      <c r="H28" s="198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8"/>
      <c r="AE28" s="199"/>
      <c r="AF28" s="198"/>
      <c r="AG28" s="444" t="s">
        <v>223</v>
      </c>
      <c r="AH28" s="200"/>
      <c r="AI28" s="199"/>
      <c r="AJ28" s="442"/>
      <c r="AK28" s="442"/>
      <c r="AL28" s="442"/>
      <c r="AQ28" s="442"/>
      <c r="AR28" s="442"/>
      <c r="AS28" s="442"/>
      <c r="AT28" s="442"/>
      <c r="AU28" s="442"/>
      <c r="AV28" s="442"/>
      <c r="AW28" s="442"/>
      <c r="AX28" s="442"/>
      <c r="AY28" s="442"/>
      <c r="AZ28" s="442"/>
      <c r="BA28" s="442"/>
      <c r="BB28" s="442"/>
      <c r="BC28" s="442"/>
      <c r="BD28" s="442"/>
      <c r="BE28" s="442"/>
      <c r="BF28" s="442"/>
      <c r="BG28" s="442"/>
      <c r="BH28" s="450"/>
      <c r="BI28" s="442"/>
      <c r="BJ28" s="442"/>
      <c r="BK28" s="200"/>
    </row>
    <row r="29" spans="3:63" ht="18.75" x14ac:dyDescent="0.3">
      <c r="C29" s="198"/>
      <c r="D29" s="199"/>
      <c r="E29" s="199"/>
      <c r="F29" s="199"/>
      <c r="G29" s="199"/>
      <c r="H29" s="198"/>
      <c r="I29" s="199"/>
      <c r="J29" s="199"/>
      <c r="K29" s="199"/>
      <c r="L29" s="199"/>
      <c r="M29" s="442" t="s">
        <v>319</v>
      </c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8"/>
      <c r="AE29" s="199"/>
      <c r="AF29" s="198"/>
      <c r="AG29" s="444" t="s">
        <v>314</v>
      </c>
      <c r="AH29" s="200"/>
      <c r="AI29" s="199"/>
      <c r="AJ29" s="442"/>
      <c r="AK29" s="457"/>
      <c r="AL29" s="458"/>
      <c r="AM29" s="459"/>
      <c r="AN29" s="442"/>
      <c r="AO29" s="442"/>
      <c r="AP29" s="442"/>
      <c r="AQ29" s="442"/>
      <c r="AR29" s="442"/>
      <c r="AS29" s="442"/>
      <c r="AT29" s="442"/>
      <c r="AU29" s="442"/>
      <c r="AV29" s="442"/>
      <c r="AW29" s="442"/>
      <c r="AX29" s="442"/>
      <c r="AY29" s="442"/>
      <c r="AZ29" s="442"/>
      <c r="BA29" s="442"/>
      <c r="BB29" s="442"/>
      <c r="BC29" s="442"/>
      <c r="BD29" s="442"/>
      <c r="BE29" s="442"/>
      <c r="BF29" s="442"/>
      <c r="BG29" s="442"/>
      <c r="BH29" s="450"/>
      <c r="BI29" s="442"/>
      <c r="BJ29" s="442"/>
      <c r="BK29" s="200"/>
    </row>
    <row r="30" spans="3:63" x14ac:dyDescent="0.25">
      <c r="C30" s="198"/>
      <c r="D30" s="199"/>
      <c r="E30" s="199"/>
      <c r="F30" s="199"/>
      <c r="G30" s="199"/>
      <c r="H30" s="198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8"/>
      <c r="AE30" s="199"/>
      <c r="AF30" s="198"/>
      <c r="AG30" s="199"/>
      <c r="AH30" s="200"/>
      <c r="AJ30" s="442"/>
      <c r="AK30" s="460" t="s">
        <v>574</v>
      </c>
      <c r="AL30" s="442"/>
      <c r="AM30" s="461"/>
      <c r="AN30" s="442"/>
      <c r="AO30" s="442"/>
      <c r="AP30" s="442"/>
      <c r="AQ30" s="442"/>
      <c r="AR30" s="442"/>
      <c r="AS30" s="442"/>
      <c r="AT30" s="442"/>
      <c r="AU30" s="442"/>
      <c r="AV30" s="442"/>
      <c r="AW30" s="442"/>
      <c r="AX30" s="442"/>
      <c r="AY30" s="442"/>
      <c r="AZ30" s="442"/>
      <c r="BA30" s="442"/>
      <c r="BB30" s="442"/>
      <c r="BC30" s="442"/>
      <c r="BD30" s="442"/>
      <c r="BE30" s="442"/>
      <c r="BF30" s="442"/>
      <c r="BG30" s="442"/>
      <c r="BH30" s="450"/>
      <c r="BI30" s="442"/>
      <c r="BJ30" s="442"/>
      <c r="BK30" s="200"/>
    </row>
    <row r="31" spans="3:63" ht="15.75" thickBot="1" x14ac:dyDescent="0.3">
      <c r="C31" s="198"/>
      <c r="D31" s="199"/>
      <c r="E31" s="199"/>
      <c r="F31" s="199"/>
      <c r="G31" s="199"/>
      <c r="H31" s="198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8"/>
      <c r="AE31" s="199"/>
      <c r="AF31" s="202"/>
      <c r="AG31" s="203"/>
      <c r="AH31" s="204"/>
      <c r="AI31" s="199"/>
      <c r="AJ31" s="442"/>
      <c r="AK31" s="460" t="s">
        <v>575</v>
      </c>
      <c r="AL31" s="442"/>
      <c r="AM31" s="461"/>
      <c r="AN31" s="442"/>
      <c r="AO31" s="442"/>
      <c r="AP31" s="442"/>
      <c r="AQ31" s="442"/>
      <c r="AR31" s="442"/>
      <c r="AS31" s="442" t="s">
        <v>321</v>
      </c>
      <c r="AT31" s="442"/>
      <c r="AU31" s="442"/>
      <c r="AV31" s="442"/>
      <c r="AW31" s="442" t="s">
        <v>322</v>
      </c>
      <c r="AX31" s="442"/>
      <c r="AY31" s="442"/>
      <c r="AZ31" s="442"/>
      <c r="BA31" s="442"/>
      <c r="BB31" s="442"/>
      <c r="BC31" s="442"/>
      <c r="BD31" s="442"/>
      <c r="BE31" s="442"/>
      <c r="BF31" s="442"/>
      <c r="BG31" s="442"/>
      <c r="BH31" s="450"/>
      <c r="BI31" s="442"/>
      <c r="BJ31" s="442"/>
      <c r="BK31" s="200"/>
    </row>
    <row r="32" spans="3:63" x14ac:dyDescent="0.25">
      <c r="C32" s="198"/>
      <c r="D32" s="551" t="s">
        <v>568</v>
      </c>
      <c r="E32" s="551"/>
      <c r="F32" s="551"/>
      <c r="G32" s="199"/>
      <c r="H32" s="198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8"/>
      <c r="AE32" s="199"/>
      <c r="AF32" s="199"/>
      <c r="AG32" s="199"/>
      <c r="AH32" s="199"/>
      <c r="AI32" s="199"/>
      <c r="AJ32" s="442"/>
      <c r="AK32" s="460"/>
      <c r="AL32" s="442"/>
      <c r="AM32" s="461"/>
      <c r="AN32" s="442"/>
      <c r="AO32" s="442"/>
      <c r="AP32" s="442"/>
      <c r="AQ32" s="442"/>
      <c r="AR32" s="442"/>
      <c r="AS32" s="442"/>
      <c r="AT32" s="442"/>
      <c r="AU32" s="442"/>
      <c r="AV32" s="442"/>
      <c r="AW32" s="465" t="s">
        <v>323</v>
      </c>
      <c r="AX32" s="467"/>
      <c r="AY32" s="442"/>
      <c r="AZ32" s="442"/>
      <c r="BA32" s="442"/>
      <c r="BB32" s="442"/>
      <c r="BC32" s="442"/>
      <c r="BD32" s="442"/>
      <c r="BE32" s="442"/>
      <c r="BF32" s="442"/>
      <c r="BG32" s="442"/>
      <c r="BH32" s="450"/>
      <c r="BI32" s="442"/>
      <c r="BJ32" s="442"/>
      <c r="BK32" s="200"/>
    </row>
    <row r="33" spans="3:64" ht="15" customHeight="1" x14ac:dyDescent="0.25">
      <c r="C33" s="198"/>
      <c r="D33" s="551"/>
      <c r="E33" s="551"/>
      <c r="F33" s="551"/>
      <c r="G33" s="199"/>
      <c r="H33" s="198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8"/>
      <c r="AE33" s="199"/>
      <c r="AF33" s="199"/>
      <c r="AG33" s="199"/>
      <c r="AH33" s="199"/>
      <c r="AI33" s="199"/>
      <c r="AJ33" s="442"/>
      <c r="AK33" s="460"/>
      <c r="AL33" s="442"/>
      <c r="AM33" s="461"/>
      <c r="AN33" s="442"/>
      <c r="AO33" s="442"/>
      <c r="AP33" s="442"/>
      <c r="AQ33" s="442"/>
      <c r="AR33" s="442"/>
      <c r="AS33" s="465" t="s">
        <v>324</v>
      </c>
      <c r="AT33" s="467"/>
      <c r="AU33" s="442"/>
      <c r="AV33" s="442"/>
      <c r="AW33" s="442"/>
      <c r="AX33" s="442"/>
      <c r="AY33" s="442"/>
      <c r="AZ33" s="442"/>
      <c r="BA33" s="442"/>
      <c r="BB33" s="442"/>
      <c r="BC33" s="442"/>
      <c r="BD33" s="442"/>
      <c r="BE33" s="442"/>
      <c r="BF33" s="442"/>
      <c r="BG33" s="442"/>
      <c r="BH33" s="450"/>
      <c r="BI33" s="442"/>
      <c r="BJ33" s="442"/>
      <c r="BK33" s="200"/>
    </row>
    <row r="34" spans="3:64" ht="15.75" customHeight="1" x14ac:dyDescent="0.25">
      <c r="C34" s="198"/>
      <c r="D34" s="551"/>
      <c r="E34" s="551"/>
      <c r="F34" s="551"/>
      <c r="G34" s="199"/>
      <c r="H34" s="198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8"/>
      <c r="AE34" s="199"/>
      <c r="AF34" s="199"/>
      <c r="AG34" s="199"/>
      <c r="AH34" s="199" t="s">
        <v>329</v>
      </c>
      <c r="AI34" s="199"/>
      <c r="AJ34" s="442"/>
      <c r="AK34" s="462"/>
      <c r="AL34" s="463"/>
      <c r="AM34" s="464"/>
      <c r="AN34" s="442"/>
      <c r="AO34" s="442"/>
      <c r="AP34" s="442"/>
      <c r="AQ34" s="442"/>
      <c r="AR34" s="442"/>
      <c r="AS34" s="442"/>
      <c r="AT34" s="442"/>
      <c r="AU34" s="442"/>
      <c r="AV34" s="442"/>
      <c r="AW34" s="442"/>
      <c r="AX34" s="442"/>
      <c r="AY34" s="442"/>
      <c r="AZ34" s="442"/>
      <c r="BA34" s="442"/>
      <c r="BB34" s="442"/>
      <c r="BC34" s="442"/>
      <c r="BD34" s="442"/>
      <c r="BE34" s="442"/>
      <c r="BF34" s="442"/>
      <c r="BG34" s="442"/>
      <c r="BH34" s="450"/>
      <c r="BI34" s="442"/>
      <c r="BJ34" s="442"/>
      <c r="BK34" s="200"/>
    </row>
    <row r="35" spans="3:64" ht="15" customHeight="1" x14ac:dyDescent="0.25">
      <c r="C35" s="198"/>
      <c r="D35" s="551"/>
      <c r="E35" s="551"/>
      <c r="F35" s="551"/>
      <c r="G35" s="199"/>
      <c r="H35" s="198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8"/>
      <c r="AE35" s="199"/>
      <c r="AF35" s="199"/>
      <c r="AG35" s="199"/>
      <c r="AH35" s="199"/>
      <c r="AI35" s="199"/>
      <c r="AJ35" s="442"/>
      <c r="AK35" s="442"/>
      <c r="AL35" s="442"/>
      <c r="AM35" s="442"/>
      <c r="AN35" s="442"/>
      <c r="AO35" s="442"/>
      <c r="AP35" s="442"/>
      <c r="AQ35" s="442"/>
      <c r="AR35" s="442"/>
      <c r="AS35" s="442"/>
      <c r="AT35" s="442"/>
      <c r="AU35" s="442"/>
      <c r="AV35" s="442"/>
      <c r="AW35" s="457" t="s">
        <v>325</v>
      </c>
      <c r="AX35" s="458"/>
      <c r="AY35" s="459"/>
      <c r="AZ35" s="442"/>
      <c r="BA35" s="442"/>
      <c r="BB35" s="442"/>
      <c r="BC35" s="442"/>
      <c r="BD35" s="442"/>
      <c r="BE35" s="442"/>
      <c r="BF35" s="442"/>
      <c r="BG35" s="442"/>
      <c r="BH35" s="450"/>
      <c r="BI35" s="442"/>
      <c r="BJ35" s="442"/>
      <c r="BK35" s="200"/>
    </row>
    <row r="36" spans="3:64" ht="15" customHeight="1" x14ac:dyDescent="0.25">
      <c r="C36" s="198"/>
      <c r="D36" s="551"/>
      <c r="E36" s="551"/>
      <c r="F36" s="551"/>
      <c r="G36" s="199"/>
      <c r="H36" s="198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8"/>
      <c r="AE36" s="199"/>
      <c r="AF36" s="199"/>
      <c r="AG36" s="199"/>
      <c r="AH36" s="199"/>
      <c r="AI36" s="199"/>
      <c r="AJ36" s="442"/>
      <c r="AK36" s="442"/>
      <c r="AL36" s="442" t="s">
        <v>576</v>
      </c>
      <c r="AM36" s="442"/>
      <c r="AN36" s="442"/>
      <c r="AO36" s="442"/>
      <c r="AP36" s="442"/>
      <c r="AQ36" s="442" t="s">
        <v>326</v>
      </c>
      <c r="AR36" s="442"/>
      <c r="AS36" s="442"/>
      <c r="AT36" s="442" t="s">
        <v>327</v>
      </c>
      <c r="AU36" s="442"/>
      <c r="AV36" s="442"/>
      <c r="AW36" s="470" t="s">
        <v>323</v>
      </c>
      <c r="AX36" s="442"/>
      <c r="AY36" s="461"/>
      <c r="AZ36" s="442"/>
      <c r="BA36" s="442"/>
      <c r="BB36" s="442"/>
      <c r="BC36" s="442"/>
      <c r="BD36" s="442"/>
      <c r="BE36" s="442"/>
      <c r="BF36" s="442"/>
      <c r="BG36" s="442"/>
      <c r="BH36" s="450"/>
      <c r="BI36" s="442"/>
      <c r="BJ36" s="442"/>
      <c r="BK36" s="200"/>
    </row>
    <row r="37" spans="3:64" x14ac:dyDescent="0.25">
      <c r="C37" s="198"/>
      <c r="D37" s="199"/>
      <c r="E37" s="199"/>
      <c r="F37" s="199"/>
      <c r="G37" s="199"/>
      <c r="H37" s="198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8"/>
      <c r="AE37" s="199"/>
      <c r="AF37" s="199"/>
      <c r="AG37" s="199"/>
      <c r="AH37" s="199"/>
      <c r="AI37" s="199"/>
      <c r="AJ37" s="442"/>
      <c r="AK37" s="442"/>
      <c r="AL37" s="442" t="s">
        <v>577</v>
      </c>
      <c r="AM37" s="442"/>
      <c r="AN37" s="442"/>
      <c r="AO37" s="442"/>
      <c r="AP37" s="442"/>
      <c r="AQ37" s="442"/>
      <c r="AR37" s="442"/>
      <c r="AS37" s="442"/>
      <c r="AT37" s="442"/>
      <c r="AU37" s="442"/>
      <c r="AV37" s="442"/>
      <c r="AW37" s="462"/>
      <c r="AX37" s="463"/>
      <c r="AY37" s="464"/>
      <c r="AZ37" s="442"/>
      <c r="BA37" s="442"/>
      <c r="BB37" s="442"/>
      <c r="BC37" s="442"/>
      <c r="BD37" s="457" t="s">
        <v>328</v>
      </c>
      <c r="BE37" s="458"/>
      <c r="BF37" s="458"/>
      <c r="BG37" s="459"/>
      <c r="BH37" s="450"/>
      <c r="BI37" s="442"/>
      <c r="BJ37" s="442"/>
      <c r="BK37" s="200"/>
    </row>
    <row r="38" spans="3:64" x14ac:dyDescent="0.25">
      <c r="C38" s="198"/>
      <c r="D38" s="199"/>
      <c r="E38" s="199"/>
      <c r="F38" s="199"/>
      <c r="G38" s="199"/>
      <c r="H38" s="198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8"/>
      <c r="AE38" s="199"/>
      <c r="AF38" s="199"/>
      <c r="AG38" s="199"/>
      <c r="AH38" s="199"/>
      <c r="AJ38" s="442"/>
      <c r="AK38" s="442"/>
      <c r="AL38" s="442"/>
      <c r="AM38" s="442"/>
      <c r="AN38" s="442"/>
      <c r="AO38" s="442"/>
      <c r="AP38" s="442"/>
      <c r="AQ38" s="442"/>
      <c r="AR38" s="442"/>
      <c r="AS38" s="442"/>
      <c r="AT38" s="442"/>
      <c r="AU38" s="442"/>
      <c r="AV38" s="442"/>
      <c r="AW38" s="442"/>
      <c r="AX38" s="442"/>
      <c r="AY38" s="442"/>
      <c r="AZ38" s="442"/>
      <c r="BA38" s="442"/>
      <c r="BB38" s="442"/>
      <c r="BC38" s="442"/>
      <c r="BD38" s="462" t="s">
        <v>330</v>
      </c>
      <c r="BE38" s="463"/>
      <c r="BF38" s="463"/>
      <c r="BG38" s="464"/>
      <c r="BH38" s="450"/>
      <c r="BI38" s="442"/>
      <c r="BJ38" s="442"/>
      <c r="BK38" s="200"/>
    </row>
    <row r="39" spans="3:64" x14ac:dyDescent="0.25">
      <c r="C39" s="198"/>
      <c r="D39" s="199"/>
      <c r="E39" s="199"/>
      <c r="F39" s="199"/>
      <c r="G39" s="199"/>
      <c r="H39" s="198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8"/>
      <c r="AE39" s="199"/>
      <c r="AF39" s="199"/>
      <c r="AG39" s="199"/>
      <c r="AH39" s="199"/>
      <c r="AI39" s="471"/>
      <c r="AJ39" s="459"/>
      <c r="AK39" s="458"/>
      <c r="AL39" s="458"/>
      <c r="AM39" s="458"/>
      <c r="AN39" s="458"/>
      <c r="AO39" s="459"/>
      <c r="AP39" s="442"/>
      <c r="AQ39" s="442"/>
      <c r="AR39" s="442"/>
      <c r="AS39" s="442"/>
      <c r="AT39" s="442"/>
      <c r="AU39" s="442"/>
      <c r="AV39" s="442"/>
      <c r="AW39" s="442"/>
      <c r="AX39" s="442"/>
      <c r="AY39" s="442"/>
      <c r="AZ39" s="442"/>
      <c r="BA39" s="442"/>
      <c r="BB39" s="442"/>
      <c r="BC39" s="442"/>
      <c r="BD39" s="442"/>
      <c r="BE39" s="442"/>
      <c r="BF39" s="442"/>
      <c r="BG39" s="442"/>
      <c r="BH39" s="450"/>
      <c r="BI39" s="442"/>
      <c r="BJ39" s="442"/>
      <c r="BK39" s="200"/>
    </row>
    <row r="40" spans="3:64" x14ac:dyDescent="0.25">
      <c r="C40" s="198"/>
      <c r="D40" s="442" t="s">
        <v>331</v>
      </c>
      <c r="E40" s="199"/>
      <c r="F40" s="199"/>
      <c r="G40" s="199"/>
      <c r="H40" s="198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8"/>
      <c r="AE40" s="199"/>
      <c r="AF40" s="199"/>
      <c r="AG40" s="199"/>
      <c r="AH40" s="199"/>
      <c r="AI40" s="460" t="s">
        <v>332</v>
      </c>
      <c r="AJ40" s="461"/>
      <c r="AK40" s="442" t="s">
        <v>333</v>
      </c>
      <c r="AL40" s="442"/>
      <c r="AM40" s="442"/>
      <c r="AN40" s="199"/>
      <c r="AO40" s="472"/>
      <c r="AR40" s="442"/>
      <c r="AS40" s="442"/>
      <c r="AT40" s="442"/>
      <c r="AU40" s="442"/>
      <c r="AV40" s="442"/>
      <c r="AW40" s="442"/>
      <c r="AX40" s="442"/>
      <c r="AY40" s="442"/>
      <c r="AZ40" s="442"/>
      <c r="BA40" s="442"/>
      <c r="BB40" s="442"/>
      <c r="BC40" s="442"/>
      <c r="BD40" s="442"/>
      <c r="BE40" s="442"/>
      <c r="BF40" s="442"/>
      <c r="BG40" s="442"/>
      <c r="BH40" s="450"/>
      <c r="BI40" s="442"/>
      <c r="BJ40" s="442"/>
      <c r="BK40" s="200"/>
    </row>
    <row r="41" spans="3:64" x14ac:dyDescent="0.25">
      <c r="C41" s="198"/>
      <c r="D41" s="199"/>
      <c r="E41" s="199"/>
      <c r="F41" s="199"/>
      <c r="G41" s="199"/>
      <c r="H41" s="198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8"/>
      <c r="AE41" s="199"/>
      <c r="AF41" s="199"/>
      <c r="AG41" s="199"/>
      <c r="AH41" s="199"/>
      <c r="AI41" s="460"/>
      <c r="AJ41" s="461"/>
      <c r="AK41" s="442" t="s">
        <v>334</v>
      </c>
      <c r="AL41" s="442"/>
      <c r="AM41" s="442"/>
      <c r="AN41" s="199"/>
      <c r="AO41" s="472"/>
      <c r="AR41" s="442"/>
      <c r="AS41" s="442"/>
      <c r="AT41" s="442"/>
      <c r="AU41" s="457" t="s">
        <v>335</v>
      </c>
      <c r="AV41" s="458"/>
      <c r="AW41" s="459"/>
      <c r="AX41" s="442"/>
      <c r="AY41" s="442"/>
      <c r="AZ41" s="442"/>
      <c r="BA41" s="442"/>
      <c r="BB41" s="442"/>
      <c r="BC41" s="442"/>
      <c r="BD41" s="457" t="s">
        <v>559</v>
      </c>
      <c r="BE41" s="458"/>
      <c r="BF41" s="458"/>
      <c r="BG41" s="459"/>
      <c r="BH41" s="450"/>
      <c r="BI41" s="442"/>
      <c r="BJ41" s="442" t="s">
        <v>325</v>
      </c>
      <c r="BK41" s="200"/>
    </row>
    <row r="42" spans="3:64" x14ac:dyDescent="0.25">
      <c r="C42" s="198"/>
      <c r="D42" s="199"/>
      <c r="E42" s="199"/>
      <c r="F42" s="199"/>
      <c r="G42" s="199"/>
      <c r="H42" s="198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8"/>
      <c r="AE42" s="199"/>
      <c r="AF42" s="199"/>
      <c r="AG42" s="199"/>
      <c r="AH42" s="199"/>
      <c r="AI42" s="473"/>
      <c r="AJ42" s="464"/>
      <c r="AK42" s="463"/>
      <c r="AL42" s="463"/>
      <c r="AM42" s="463"/>
      <c r="AN42" s="463"/>
      <c r="AO42" s="464"/>
      <c r="AP42" s="442"/>
      <c r="AQ42" s="442"/>
      <c r="AR42" s="442"/>
      <c r="AS42" s="442"/>
      <c r="AT42" s="442"/>
      <c r="AU42" s="462" t="s">
        <v>337</v>
      </c>
      <c r="AV42" s="463"/>
      <c r="AW42" s="464"/>
      <c r="AX42" s="442"/>
      <c r="AY42" s="442"/>
      <c r="AZ42" s="442"/>
      <c r="BA42" s="442"/>
      <c r="BB42" s="442"/>
      <c r="BC42" s="442"/>
      <c r="BD42" s="468" t="s">
        <v>560</v>
      </c>
      <c r="BE42" s="463"/>
      <c r="BF42" s="463"/>
      <c r="BG42" s="464"/>
      <c r="BH42" s="450"/>
      <c r="BI42" s="442"/>
      <c r="BJ42" s="442"/>
      <c r="BK42" s="200"/>
    </row>
    <row r="43" spans="3:64" x14ac:dyDescent="0.25">
      <c r="C43" s="198"/>
      <c r="D43" s="199"/>
      <c r="E43" s="199"/>
      <c r="F43" s="199"/>
      <c r="G43" s="199"/>
      <c r="H43" s="198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8"/>
      <c r="AE43" s="199"/>
      <c r="AF43" s="199"/>
      <c r="AG43" s="199"/>
      <c r="AH43" s="199"/>
      <c r="AI43" s="199"/>
      <c r="AJ43" s="442"/>
      <c r="AK43" s="442"/>
      <c r="AL43" s="442"/>
      <c r="AM43" s="442"/>
      <c r="AN43" s="442"/>
      <c r="AO43" s="442"/>
      <c r="AP43" s="442"/>
      <c r="AQ43" s="442"/>
      <c r="AR43" s="442"/>
      <c r="AS43" s="442"/>
      <c r="AT43" s="442"/>
      <c r="AU43" s="442"/>
      <c r="AV43" s="442"/>
      <c r="AW43" s="442"/>
      <c r="AX43" s="442"/>
      <c r="AY43" s="442" t="s">
        <v>336</v>
      </c>
      <c r="AZ43" s="442"/>
      <c r="BA43" s="442"/>
      <c r="BB43" s="442"/>
      <c r="BC43" s="442"/>
      <c r="BD43" s="442"/>
      <c r="BE43" s="442"/>
      <c r="BF43" s="442"/>
      <c r="BG43" s="442"/>
      <c r="BH43" s="450"/>
      <c r="BI43" s="442"/>
      <c r="BJ43" s="442"/>
      <c r="BK43" s="200"/>
    </row>
    <row r="44" spans="3:64" x14ac:dyDescent="0.25">
      <c r="C44" s="198"/>
      <c r="D44" s="199"/>
      <c r="E44" s="199"/>
      <c r="F44" s="199"/>
      <c r="G44" s="199"/>
      <c r="H44" s="198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8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200"/>
      <c r="BI44" s="199"/>
      <c r="BJ44" s="199"/>
      <c r="BK44" s="200"/>
    </row>
    <row r="45" spans="3:64" ht="15.75" thickBot="1" x14ac:dyDescent="0.3">
      <c r="C45" s="198"/>
      <c r="D45" s="199"/>
      <c r="E45" s="199"/>
      <c r="F45" s="199"/>
      <c r="G45" s="199"/>
      <c r="H45" s="198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202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4"/>
      <c r="BI45" s="199"/>
      <c r="BJ45" s="199"/>
      <c r="BK45" s="200"/>
    </row>
    <row r="46" spans="3:64" ht="15.75" thickBot="1" x14ac:dyDescent="0.3">
      <c r="C46" s="202"/>
      <c r="D46" s="203"/>
      <c r="E46" s="203"/>
      <c r="F46" s="203"/>
      <c r="G46" s="203"/>
      <c r="H46" s="202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4"/>
    </row>
    <row r="47" spans="3:64" x14ac:dyDescent="0.25">
      <c r="BL47" s="455" t="s">
        <v>567</v>
      </c>
    </row>
    <row r="49" spans="64:64" x14ac:dyDescent="0.25">
      <c r="BL49" s="455" t="s">
        <v>567</v>
      </c>
    </row>
  </sheetData>
  <mergeCells count="4">
    <mergeCell ref="D32:F36"/>
    <mergeCell ref="AC10:AE12"/>
    <mergeCell ref="D25:F27"/>
    <mergeCell ref="V10:Z12"/>
  </mergeCells>
  <pageMargins left="0.7" right="0.7" top="0.75" bottom="0.75" header="0.3" footer="0.3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L46"/>
  <sheetViews>
    <sheetView view="pageBreakPreview" zoomScale="60" zoomScaleNormal="70" workbookViewId="0">
      <selection activeCell="BV42" sqref="BV42"/>
    </sheetView>
  </sheetViews>
  <sheetFormatPr defaultRowHeight="15" x14ac:dyDescent="0.25"/>
  <cols>
    <col min="1" max="41" width="3.7109375" customWidth="1"/>
    <col min="42" max="42" width="5" customWidth="1"/>
    <col min="43" max="43" width="5.7109375" customWidth="1"/>
    <col min="44" max="49" width="3.7109375" customWidth="1"/>
    <col min="50" max="50" width="5.140625" customWidth="1"/>
    <col min="51" max="61" width="3.7109375" customWidth="1"/>
    <col min="62" max="62" width="10.28515625" customWidth="1"/>
    <col min="63" max="107" width="3.7109375" customWidth="1"/>
  </cols>
  <sheetData>
    <row r="1" spans="3:63" ht="15.75" x14ac:dyDescent="0.25">
      <c r="C1" s="456" t="s">
        <v>563</v>
      </c>
      <c r="U1" s="455" t="s">
        <v>564</v>
      </c>
    </row>
    <row r="2" spans="3:63" ht="15.75" thickBot="1" x14ac:dyDescent="0.3"/>
    <row r="3" spans="3:63" x14ac:dyDescent="0.25">
      <c r="C3" s="195"/>
      <c r="D3" s="196"/>
      <c r="E3" s="196"/>
      <c r="F3" s="196"/>
      <c r="G3" s="196"/>
      <c r="H3" s="195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7"/>
    </row>
    <row r="4" spans="3:63" x14ac:dyDescent="0.25">
      <c r="C4" s="198"/>
      <c r="D4" s="440" t="s">
        <v>42</v>
      </c>
      <c r="E4" s="199"/>
      <c r="F4" s="199"/>
      <c r="G4" s="199"/>
      <c r="H4" s="198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200"/>
    </row>
    <row r="5" spans="3:63" x14ac:dyDescent="0.25">
      <c r="C5" s="198"/>
      <c r="D5" s="199"/>
      <c r="E5" s="199"/>
      <c r="F5" s="199"/>
      <c r="G5" s="199"/>
      <c r="H5" s="198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</row>
    <row r="6" spans="3:63" x14ac:dyDescent="0.25">
      <c r="C6" s="198"/>
      <c r="D6" s="441" t="s">
        <v>18</v>
      </c>
      <c r="E6" s="199"/>
      <c r="F6" s="199"/>
      <c r="G6" s="199"/>
      <c r="H6" s="198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200"/>
    </row>
    <row r="7" spans="3:63" ht="15.75" thickBot="1" x14ac:dyDescent="0.3">
      <c r="C7" s="198"/>
      <c r="D7" s="199"/>
      <c r="E7" s="199"/>
      <c r="F7" s="199"/>
      <c r="G7" s="199"/>
      <c r="H7" s="198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200"/>
    </row>
    <row r="8" spans="3:63" ht="15.75" thickBot="1" x14ac:dyDescent="0.3">
      <c r="C8" s="198"/>
      <c r="D8" s="199"/>
      <c r="E8" s="199"/>
      <c r="F8" s="199"/>
      <c r="G8" s="199"/>
      <c r="H8" s="198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552" t="s">
        <v>571</v>
      </c>
      <c r="X8" s="553"/>
      <c r="Y8" s="553"/>
      <c r="Z8" s="553"/>
      <c r="AA8" s="554"/>
      <c r="AB8" s="199"/>
      <c r="AC8" s="552" t="s">
        <v>572</v>
      </c>
      <c r="AD8" s="553"/>
      <c r="AE8" s="554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200"/>
    </row>
    <row r="9" spans="3:63" x14ac:dyDescent="0.25">
      <c r="C9" s="198"/>
      <c r="D9" s="442" t="s">
        <v>119</v>
      </c>
      <c r="E9" s="199"/>
      <c r="F9" s="199"/>
      <c r="G9" s="199"/>
      <c r="H9" s="198"/>
      <c r="I9" s="199"/>
      <c r="J9" s="199"/>
      <c r="K9" s="199"/>
      <c r="L9" s="199"/>
      <c r="M9" s="199"/>
      <c r="N9" s="446"/>
      <c r="O9" s="447"/>
      <c r="P9" s="447"/>
      <c r="Q9" s="447"/>
      <c r="R9" s="448"/>
      <c r="S9" s="199"/>
      <c r="T9" s="199"/>
      <c r="U9" s="199"/>
      <c r="V9" s="199"/>
      <c r="W9" s="555"/>
      <c r="X9" s="556"/>
      <c r="Y9" s="556"/>
      <c r="Z9" s="556"/>
      <c r="AA9" s="557"/>
      <c r="AB9" s="199"/>
      <c r="AC9" s="555"/>
      <c r="AD9" s="556"/>
      <c r="AE9" s="557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200"/>
    </row>
    <row r="10" spans="3:63" ht="15.75" thickBot="1" x14ac:dyDescent="0.3">
      <c r="C10" s="198"/>
      <c r="D10" s="199"/>
      <c r="E10" s="199"/>
      <c r="F10" s="199"/>
      <c r="G10" s="199"/>
      <c r="H10" s="198"/>
      <c r="I10" s="199"/>
      <c r="J10" s="199"/>
      <c r="K10" s="199"/>
      <c r="L10" s="199"/>
      <c r="M10" s="199"/>
      <c r="N10" s="449" t="s">
        <v>119</v>
      </c>
      <c r="O10" s="442"/>
      <c r="P10" s="442"/>
      <c r="Q10" s="442"/>
      <c r="R10" s="450"/>
      <c r="S10" s="199"/>
      <c r="T10" s="199"/>
      <c r="U10" s="199"/>
      <c r="V10" s="199"/>
      <c r="W10" s="558"/>
      <c r="X10" s="559"/>
      <c r="Y10" s="559"/>
      <c r="Z10" s="559"/>
      <c r="AA10" s="560"/>
      <c r="AB10" s="199"/>
      <c r="AC10" s="558"/>
      <c r="AD10" s="559"/>
      <c r="AE10" s="560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200"/>
    </row>
    <row r="11" spans="3:63" ht="15.75" thickBot="1" x14ac:dyDescent="0.3">
      <c r="C11" s="198"/>
      <c r="D11" s="199"/>
      <c r="E11" s="199"/>
      <c r="F11" s="199"/>
      <c r="G11" s="199"/>
      <c r="H11" s="198"/>
      <c r="I11" s="199"/>
      <c r="J11" s="199"/>
      <c r="K11" s="199"/>
      <c r="L11" s="199"/>
      <c r="M11" s="199"/>
      <c r="N11" s="449" t="s">
        <v>304</v>
      </c>
      <c r="O11" s="442"/>
      <c r="P11" s="442"/>
      <c r="Q11" s="442"/>
      <c r="R11" s="450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200"/>
    </row>
    <row r="12" spans="3:63" ht="15.75" thickBot="1" x14ac:dyDescent="0.3">
      <c r="C12" s="198"/>
      <c r="D12" s="199"/>
      <c r="E12" s="199"/>
      <c r="F12" s="199"/>
      <c r="G12" s="199"/>
      <c r="H12" s="198"/>
      <c r="I12" s="199"/>
      <c r="J12" s="199"/>
      <c r="K12" s="199"/>
      <c r="L12" s="199"/>
      <c r="M12" s="199"/>
      <c r="N12" s="451"/>
      <c r="O12" s="452"/>
      <c r="P12" s="452"/>
      <c r="Q12" s="452"/>
      <c r="R12" s="453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5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7"/>
      <c r="BK12" s="200"/>
    </row>
    <row r="13" spans="3:63" x14ac:dyDescent="0.25">
      <c r="C13" s="198"/>
      <c r="D13" s="199"/>
      <c r="E13" s="199"/>
      <c r="F13" s="199"/>
      <c r="G13" s="199"/>
      <c r="H13" s="198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8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200"/>
      <c r="BK13" s="200"/>
    </row>
    <row r="14" spans="3:63" ht="15.75" thickBot="1" x14ac:dyDescent="0.3">
      <c r="C14" s="198"/>
      <c r="D14" s="454" t="s">
        <v>305</v>
      </c>
      <c r="E14" s="199"/>
      <c r="F14" s="199"/>
      <c r="G14" s="199"/>
      <c r="H14" s="198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8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200"/>
      <c r="BK14" s="200"/>
    </row>
    <row r="15" spans="3:63" x14ac:dyDescent="0.25">
      <c r="C15" s="198"/>
      <c r="D15" s="199"/>
      <c r="E15" s="199"/>
      <c r="F15" s="199"/>
      <c r="G15" s="199"/>
      <c r="H15" s="198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8"/>
      <c r="AE15" s="199"/>
      <c r="AF15" s="195"/>
      <c r="AG15" s="196"/>
      <c r="AH15" s="197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  <c r="BI15" s="199"/>
      <c r="BJ15" s="200"/>
      <c r="BK15" s="200"/>
    </row>
    <row r="16" spans="3:63" x14ac:dyDescent="0.25">
      <c r="C16" s="198"/>
      <c r="D16" s="199"/>
      <c r="E16" s="199"/>
      <c r="F16" s="199"/>
      <c r="G16" s="199"/>
      <c r="H16" s="198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8"/>
      <c r="AE16" s="199"/>
      <c r="AF16" s="198"/>
      <c r="AG16" s="199"/>
      <c r="AH16" s="200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200"/>
      <c r="BK16" s="200"/>
    </row>
    <row r="17" spans="3:64" x14ac:dyDescent="0.25">
      <c r="C17" s="198"/>
      <c r="D17" s="199"/>
      <c r="E17" s="199"/>
      <c r="F17" s="199"/>
      <c r="G17" s="199"/>
      <c r="H17" s="198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8"/>
      <c r="AE17" s="199"/>
      <c r="AF17" s="198"/>
      <c r="AG17" s="199"/>
      <c r="AH17" s="200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200"/>
      <c r="BK17" s="200"/>
    </row>
    <row r="18" spans="3:64" x14ac:dyDescent="0.25">
      <c r="C18" s="198"/>
      <c r="D18" s="199"/>
      <c r="E18" s="199"/>
      <c r="F18" s="199"/>
      <c r="G18" s="199"/>
      <c r="H18" s="198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8"/>
      <c r="AE18" s="199"/>
      <c r="AF18" s="198"/>
      <c r="AG18" s="442" t="s">
        <v>217</v>
      </c>
      <c r="AH18" s="200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200"/>
      <c r="BK18" s="200"/>
    </row>
    <row r="19" spans="3:64" ht="18.75" x14ac:dyDescent="0.3">
      <c r="C19" s="198"/>
      <c r="D19" s="199"/>
      <c r="E19" s="199"/>
      <c r="F19" s="199"/>
      <c r="G19" s="199"/>
      <c r="H19" s="198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8"/>
      <c r="AE19" s="199"/>
      <c r="AF19" s="445"/>
      <c r="AG19" s="443" t="s">
        <v>307</v>
      </c>
      <c r="AH19" s="200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200"/>
      <c r="BK19" s="200"/>
    </row>
    <row r="20" spans="3:64" ht="18.75" x14ac:dyDescent="0.3">
      <c r="C20" s="198"/>
      <c r="D20" s="199"/>
      <c r="E20" s="199"/>
      <c r="F20" s="199"/>
      <c r="G20" s="199"/>
      <c r="H20" s="198"/>
      <c r="I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8"/>
      <c r="AE20" s="199"/>
      <c r="AF20" s="445"/>
      <c r="AG20" s="443" t="s">
        <v>262</v>
      </c>
      <c r="AH20" s="200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200"/>
      <c r="BK20" s="200"/>
    </row>
    <row r="21" spans="3:64" ht="18.75" x14ac:dyDescent="0.3">
      <c r="C21" s="198"/>
      <c r="D21" s="199"/>
      <c r="E21" s="199"/>
      <c r="F21" s="199"/>
      <c r="G21" s="199"/>
      <c r="H21" s="198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8"/>
      <c r="AE21" s="199"/>
      <c r="AF21" s="445"/>
      <c r="AG21" s="444" t="s">
        <v>223</v>
      </c>
      <c r="AH21" s="200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200"/>
      <c r="BK21" s="200"/>
    </row>
    <row r="22" spans="3:64" ht="19.5" thickBot="1" x14ac:dyDescent="0.35">
      <c r="C22" s="198"/>
      <c r="D22" s="199"/>
      <c r="E22" s="199"/>
      <c r="F22" s="199"/>
      <c r="G22" s="199"/>
      <c r="H22" s="198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8"/>
      <c r="AE22" s="199"/>
      <c r="AF22" s="445"/>
      <c r="AG22" s="444" t="s">
        <v>309</v>
      </c>
      <c r="AH22" s="200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200"/>
      <c r="BK22" s="200"/>
    </row>
    <row r="23" spans="3:64" ht="18.75" x14ac:dyDescent="0.3">
      <c r="C23" s="198"/>
      <c r="D23" s="199"/>
      <c r="E23" s="199"/>
      <c r="F23" s="199"/>
      <c r="G23" s="199"/>
      <c r="H23" s="198"/>
      <c r="I23" s="442"/>
      <c r="J23" s="442"/>
      <c r="K23" s="442"/>
      <c r="L23" s="442"/>
      <c r="M23" s="199"/>
      <c r="N23" s="199"/>
      <c r="O23" s="199"/>
      <c r="P23" s="199"/>
      <c r="Q23" s="446" t="s">
        <v>561</v>
      </c>
      <c r="R23" s="447"/>
      <c r="S23" s="447"/>
      <c r="T23" s="448"/>
      <c r="U23" s="199"/>
      <c r="V23" s="199"/>
      <c r="W23" s="199"/>
      <c r="X23" s="199"/>
      <c r="Y23" s="199"/>
      <c r="Z23" s="199"/>
      <c r="AA23" s="199"/>
      <c r="AB23" s="199"/>
      <c r="AC23" s="199"/>
      <c r="AD23" s="198"/>
      <c r="AE23" s="199"/>
      <c r="AF23" s="445"/>
      <c r="AG23" s="444" t="s">
        <v>312</v>
      </c>
      <c r="AH23" s="200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200"/>
      <c r="BK23" s="200"/>
      <c r="BL23" s="455" t="s">
        <v>567</v>
      </c>
    </row>
    <row r="24" spans="3:64" ht="18.75" x14ac:dyDescent="0.3">
      <c r="C24" s="198"/>
      <c r="D24" s="199"/>
      <c r="E24" s="199"/>
      <c r="F24" s="199"/>
      <c r="G24" s="199"/>
      <c r="H24" s="198"/>
      <c r="I24" s="442"/>
      <c r="J24" s="442"/>
      <c r="K24" s="442"/>
      <c r="L24" s="442"/>
      <c r="M24" s="199"/>
      <c r="N24" s="199"/>
      <c r="O24" s="199"/>
      <c r="P24" s="199"/>
      <c r="Q24" s="449"/>
      <c r="R24" s="442"/>
      <c r="S24" s="442"/>
      <c r="T24" s="450"/>
      <c r="U24" s="199"/>
      <c r="V24" s="199"/>
      <c r="W24" s="199"/>
      <c r="X24" s="199"/>
      <c r="Y24" s="199"/>
      <c r="Z24" s="199"/>
      <c r="AA24" s="199"/>
      <c r="AB24" s="199"/>
      <c r="AC24" s="199"/>
      <c r="AD24" s="198"/>
      <c r="AE24" s="199"/>
      <c r="AF24" s="445"/>
      <c r="AG24" s="444" t="s">
        <v>223</v>
      </c>
      <c r="AH24" s="200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200"/>
      <c r="BK24" s="200"/>
    </row>
    <row r="25" spans="3:64" ht="18.75" x14ac:dyDescent="0.3">
      <c r="C25" s="198"/>
      <c r="D25" s="199"/>
      <c r="E25" s="199"/>
      <c r="F25" s="199"/>
      <c r="G25" s="199"/>
      <c r="H25" s="198"/>
      <c r="I25" s="442"/>
      <c r="J25" s="442"/>
      <c r="K25" s="442"/>
      <c r="L25" s="442"/>
      <c r="M25" s="199"/>
      <c r="N25" s="199"/>
      <c r="O25" s="199"/>
      <c r="P25" s="199"/>
      <c r="Q25" s="449"/>
      <c r="R25" s="442"/>
      <c r="S25" s="442"/>
      <c r="T25" s="450"/>
      <c r="U25" s="199"/>
      <c r="V25" s="199"/>
      <c r="W25" s="199"/>
      <c r="X25" s="199"/>
      <c r="Y25" s="199"/>
      <c r="Z25" s="199"/>
      <c r="AA25" s="199"/>
      <c r="AB25" s="199"/>
      <c r="AC25" s="199"/>
      <c r="AD25" s="198"/>
      <c r="AE25" s="199"/>
      <c r="AF25" s="445"/>
      <c r="AG25" s="444" t="s">
        <v>314</v>
      </c>
      <c r="AH25" s="200"/>
      <c r="AI25" s="199"/>
      <c r="AJ25" s="442"/>
      <c r="AK25" s="442"/>
      <c r="AL25" s="442"/>
      <c r="AM25" s="442"/>
      <c r="AN25" s="442"/>
      <c r="AO25" s="442"/>
      <c r="AP25" s="442"/>
      <c r="AQ25" s="442"/>
      <c r="AR25" s="442"/>
      <c r="AS25" s="442"/>
      <c r="AT25" s="442"/>
      <c r="AU25" s="442"/>
      <c r="AV25" s="442"/>
      <c r="AW25" s="442"/>
      <c r="AX25" s="442"/>
      <c r="AY25" s="442"/>
      <c r="AZ25" s="442"/>
      <c r="BA25" s="442"/>
      <c r="BB25" s="442"/>
      <c r="BC25" s="442"/>
      <c r="BD25" s="442"/>
      <c r="BE25" s="442"/>
      <c r="BF25" s="442"/>
      <c r="BG25" s="442"/>
      <c r="BH25" s="442"/>
      <c r="BI25" s="199"/>
      <c r="BJ25" s="200"/>
      <c r="BK25" s="200"/>
    </row>
    <row r="26" spans="3:64" ht="15.75" thickBot="1" x14ac:dyDescent="0.3">
      <c r="C26" s="198"/>
      <c r="D26" s="199"/>
      <c r="E26" s="199"/>
      <c r="F26" s="199"/>
      <c r="G26" s="199"/>
      <c r="H26" s="198"/>
      <c r="I26" s="442"/>
      <c r="J26" s="442"/>
      <c r="K26" s="442"/>
      <c r="L26" s="442"/>
      <c r="M26" s="199"/>
      <c r="N26" s="199"/>
      <c r="O26" s="199"/>
      <c r="P26" s="199"/>
      <c r="Q26" s="451"/>
      <c r="R26" s="452"/>
      <c r="S26" s="452"/>
      <c r="T26" s="453"/>
      <c r="U26" s="199"/>
      <c r="V26" s="199"/>
      <c r="W26" s="199"/>
      <c r="X26" s="199"/>
      <c r="Y26" s="199"/>
      <c r="Z26" s="199"/>
      <c r="AA26" s="199"/>
      <c r="AB26" s="199"/>
      <c r="AC26" s="199"/>
      <c r="AD26" s="198"/>
      <c r="AE26" s="199"/>
      <c r="AF26" s="198"/>
      <c r="AG26" s="201"/>
      <c r="AH26" s="200"/>
      <c r="AI26" s="199"/>
      <c r="AJ26" s="442"/>
      <c r="AK26" s="442"/>
      <c r="AL26" s="442"/>
      <c r="AM26" s="442"/>
      <c r="AN26" s="457" t="s">
        <v>316</v>
      </c>
      <c r="AO26" s="458"/>
      <c r="AP26" s="459"/>
      <c r="AQ26" s="442"/>
      <c r="AR26" s="442"/>
      <c r="AS26" s="442"/>
      <c r="AT26" s="442"/>
      <c r="AU26" s="442"/>
      <c r="AV26" s="442"/>
      <c r="AW26" s="442"/>
      <c r="AX26" s="442"/>
      <c r="AY26" s="442"/>
      <c r="AZ26" s="442"/>
      <c r="BA26" s="442"/>
      <c r="BB26" s="442"/>
      <c r="BC26" s="442"/>
      <c r="BD26" s="442"/>
      <c r="BE26" s="442"/>
      <c r="BF26" s="442"/>
      <c r="BG26" s="442"/>
      <c r="BH26" s="442"/>
      <c r="BI26" s="199"/>
      <c r="BJ26" s="200"/>
      <c r="BK26" s="200"/>
    </row>
    <row r="27" spans="3:64" x14ac:dyDescent="0.25">
      <c r="C27" s="198"/>
      <c r="D27" s="199"/>
      <c r="E27" s="199"/>
      <c r="F27" s="199"/>
      <c r="G27" s="199"/>
      <c r="H27" s="198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8"/>
      <c r="AE27" s="199"/>
      <c r="AF27" s="198"/>
      <c r="AG27" s="201"/>
      <c r="AH27" s="200"/>
      <c r="AI27" s="199"/>
      <c r="AJ27" s="442"/>
      <c r="AK27" s="442"/>
      <c r="AL27" s="442"/>
      <c r="AM27" s="442"/>
      <c r="AN27" s="460" t="s">
        <v>317</v>
      </c>
      <c r="AO27" s="442"/>
      <c r="AP27" s="461"/>
      <c r="AQ27" s="442"/>
      <c r="AR27" s="442"/>
      <c r="AS27" s="442"/>
      <c r="AT27" s="442"/>
      <c r="AU27" s="442"/>
      <c r="AV27" s="442"/>
      <c r="AW27" s="442"/>
      <c r="AX27" s="442"/>
      <c r="AY27" s="442"/>
      <c r="AZ27" s="442"/>
      <c r="BA27" s="442"/>
      <c r="BB27" s="442"/>
      <c r="BC27" s="442"/>
      <c r="BD27" s="442"/>
      <c r="BE27" s="442"/>
      <c r="BF27" s="442"/>
      <c r="BG27" s="442"/>
      <c r="BH27" s="442"/>
      <c r="BI27" s="199"/>
      <c r="BJ27" s="200"/>
      <c r="BK27" s="200"/>
    </row>
    <row r="28" spans="3:64" x14ac:dyDescent="0.25">
      <c r="C28" s="198"/>
      <c r="D28" s="199"/>
      <c r="E28" s="199"/>
      <c r="F28" s="199"/>
      <c r="G28" s="199"/>
      <c r="H28" s="198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8"/>
      <c r="AE28" s="199"/>
      <c r="AF28" s="198"/>
      <c r="AG28" s="201"/>
      <c r="AH28" s="200"/>
      <c r="AI28" s="199"/>
      <c r="AJ28" s="442"/>
      <c r="AK28" s="442"/>
      <c r="AL28" s="442"/>
      <c r="AM28" s="442"/>
      <c r="AN28" s="462" t="s">
        <v>318</v>
      </c>
      <c r="AO28" s="463"/>
      <c r="AP28" s="464"/>
      <c r="AQ28" s="442"/>
      <c r="AR28" s="442"/>
      <c r="AS28" s="442"/>
      <c r="AT28" s="442"/>
      <c r="AU28" s="442"/>
      <c r="AV28" s="442"/>
      <c r="AW28" s="442"/>
      <c r="AX28" s="442"/>
      <c r="AY28" s="442"/>
      <c r="AZ28" s="442"/>
      <c r="BA28" s="442"/>
      <c r="BB28" s="442"/>
      <c r="BC28" s="442"/>
      <c r="BD28" s="442"/>
      <c r="BE28" s="442"/>
      <c r="BF28" s="442"/>
      <c r="BG28" s="442"/>
      <c r="BH28" s="442"/>
      <c r="BI28" s="199"/>
      <c r="BJ28" s="200"/>
      <c r="BK28" s="200"/>
    </row>
    <row r="29" spans="3:64" x14ac:dyDescent="0.25">
      <c r="C29" s="198"/>
      <c r="D29" s="442"/>
      <c r="E29" s="199"/>
      <c r="F29" s="199"/>
      <c r="G29" s="199"/>
      <c r="H29" s="198"/>
      <c r="I29" s="199"/>
      <c r="J29" s="199"/>
      <c r="K29" s="199"/>
      <c r="L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8"/>
      <c r="AE29" s="199"/>
      <c r="AF29" s="198"/>
      <c r="AG29" s="199"/>
      <c r="AH29" s="200"/>
      <c r="AI29" s="199"/>
      <c r="AJ29" s="442"/>
      <c r="AK29" s="442"/>
      <c r="AL29" s="442"/>
      <c r="AM29" s="442"/>
      <c r="AN29" s="442"/>
      <c r="AO29" s="442"/>
      <c r="AP29" s="442"/>
      <c r="AQ29" s="442"/>
      <c r="AR29" s="442"/>
      <c r="AS29" s="442"/>
      <c r="AT29" s="442"/>
      <c r="AU29" s="442"/>
      <c r="AV29" s="442"/>
      <c r="AW29" s="442"/>
      <c r="AX29" s="442"/>
      <c r="AY29" s="442"/>
      <c r="AZ29" s="442"/>
      <c r="BA29" s="442"/>
      <c r="BB29" s="442"/>
      <c r="BC29" s="442"/>
      <c r="BD29" s="442"/>
      <c r="BE29" s="442"/>
      <c r="BF29" s="442"/>
      <c r="BG29" s="442"/>
      <c r="BH29" s="442"/>
      <c r="BI29" s="199"/>
      <c r="BJ29" s="200"/>
      <c r="BK29" s="200"/>
    </row>
    <row r="30" spans="3:64" x14ac:dyDescent="0.25">
      <c r="C30" s="198"/>
      <c r="D30" s="199"/>
      <c r="E30" s="199"/>
      <c r="F30" s="199"/>
      <c r="G30" s="199"/>
      <c r="H30" s="198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8"/>
      <c r="AE30" s="199"/>
      <c r="AF30" s="198"/>
      <c r="AG30" s="199"/>
      <c r="AH30" s="200"/>
      <c r="AI30" s="442" t="s">
        <v>320</v>
      </c>
      <c r="AJ30" s="455"/>
      <c r="AK30" s="442"/>
      <c r="AL30" s="442"/>
      <c r="AM30" s="442"/>
      <c r="AN30" s="442"/>
      <c r="AO30" s="442"/>
      <c r="AP30" s="442"/>
      <c r="AQ30" s="442"/>
      <c r="AR30" s="442"/>
      <c r="AS30" s="442"/>
      <c r="AT30" s="442"/>
      <c r="AU30" s="442"/>
      <c r="AV30" s="442"/>
      <c r="AW30" s="442"/>
      <c r="AX30" s="442"/>
      <c r="AY30" s="442"/>
      <c r="AZ30" s="442"/>
      <c r="BA30" s="442"/>
      <c r="BB30" s="442"/>
      <c r="BC30" s="442"/>
      <c r="BD30" s="442"/>
      <c r="BE30" s="442"/>
      <c r="BF30" s="442"/>
      <c r="BG30" s="442"/>
      <c r="BH30" s="442"/>
      <c r="BI30" s="199"/>
      <c r="BJ30" s="200"/>
      <c r="BK30" s="200"/>
    </row>
    <row r="31" spans="3:64" x14ac:dyDescent="0.25">
      <c r="C31" s="198"/>
      <c r="D31" s="199"/>
      <c r="E31" s="199"/>
      <c r="F31" s="199"/>
      <c r="G31" s="199"/>
      <c r="H31" s="198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8"/>
      <c r="AE31" s="199"/>
      <c r="AF31" s="198"/>
      <c r="AG31" s="199"/>
      <c r="AH31" s="200"/>
      <c r="AI31" s="199"/>
      <c r="AJ31" s="442"/>
      <c r="AK31" s="442"/>
      <c r="AL31" s="442"/>
      <c r="AM31" s="442"/>
      <c r="AN31" s="442"/>
      <c r="AO31" s="442"/>
      <c r="AP31" s="442"/>
      <c r="AQ31" s="442"/>
      <c r="AR31" s="442"/>
      <c r="AS31" s="442" t="s">
        <v>321</v>
      </c>
      <c r="AT31" s="442"/>
      <c r="AU31" s="442"/>
      <c r="AV31" s="442"/>
      <c r="AW31" s="442" t="s">
        <v>322</v>
      </c>
      <c r="AX31" s="442"/>
      <c r="AY31" s="442"/>
      <c r="AZ31" s="442"/>
      <c r="BA31" s="442"/>
      <c r="BB31" s="442"/>
      <c r="BC31" s="442"/>
      <c r="BD31" s="442"/>
      <c r="BE31" s="442"/>
      <c r="BF31" s="442"/>
      <c r="BG31" s="442"/>
      <c r="BH31" s="442"/>
      <c r="BI31" s="199"/>
      <c r="BJ31" s="200"/>
      <c r="BK31" s="200"/>
    </row>
    <row r="32" spans="3:64" x14ac:dyDescent="0.25">
      <c r="C32" s="198"/>
      <c r="D32" s="562" t="s">
        <v>562</v>
      </c>
      <c r="E32" s="562"/>
      <c r="F32" s="562"/>
      <c r="G32" s="199"/>
      <c r="H32" s="198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8"/>
      <c r="AE32" s="199"/>
      <c r="AF32" s="198"/>
      <c r="AG32" s="199"/>
      <c r="AH32" s="200"/>
      <c r="AI32" s="199"/>
      <c r="AJ32" s="442"/>
      <c r="AK32" s="442"/>
      <c r="AL32" s="442"/>
      <c r="AM32" s="442"/>
      <c r="AN32" s="442"/>
      <c r="AO32" s="442"/>
      <c r="AP32" s="442"/>
      <c r="AQ32" s="442"/>
      <c r="AR32" s="442"/>
      <c r="AS32" s="442"/>
      <c r="AT32" s="442"/>
      <c r="AU32" s="442"/>
      <c r="AV32" s="442"/>
      <c r="AW32" s="465" t="s">
        <v>323</v>
      </c>
      <c r="AX32" s="466"/>
      <c r="AY32" s="467"/>
      <c r="AZ32" s="442"/>
      <c r="BA32" s="442"/>
      <c r="BB32" s="442"/>
      <c r="BC32" s="442"/>
      <c r="BD32" s="442"/>
      <c r="BE32" s="442"/>
      <c r="BF32" s="442"/>
      <c r="BG32" s="442"/>
      <c r="BH32" s="442"/>
      <c r="BI32" s="199"/>
      <c r="BJ32" s="200"/>
      <c r="BK32" s="200"/>
    </row>
    <row r="33" spans="3:63" ht="15" customHeight="1" x14ac:dyDescent="0.25">
      <c r="C33" s="198"/>
      <c r="D33" s="562"/>
      <c r="E33" s="562"/>
      <c r="F33" s="562"/>
      <c r="G33" s="199"/>
      <c r="H33" s="198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8"/>
      <c r="AE33" s="199"/>
      <c r="AF33" s="198"/>
      <c r="AG33" s="199"/>
      <c r="AH33" s="200"/>
      <c r="AI33" s="199"/>
      <c r="AJ33" s="442"/>
      <c r="AK33" s="563" t="s">
        <v>578</v>
      </c>
      <c r="AL33" s="564"/>
      <c r="AM33" s="565"/>
      <c r="AN33" s="442"/>
      <c r="AO33" s="442"/>
      <c r="AP33" s="442"/>
      <c r="AQ33" s="442"/>
      <c r="AR33" s="442"/>
      <c r="AS33" s="465" t="s">
        <v>324</v>
      </c>
      <c r="AT33" s="467"/>
      <c r="AU33" s="442"/>
      <c r="AV33" s="442"/>
      <c r="AW33" s="442"/>
      <c r="AX33" s="442"/>
      <c r="AY33" s="442"/>
      <c r="AZ33" s="442"/>
      <c r="BA33" s="442"/>
      <c r="BB33" s="442"/>
      <c r="BC33" s="442"/>
      <c r="BD33" s="442"/>
      <c r="BE33" s="442"/>
      <c r="BF33" s="442"/>
      <c r="BG33" s="442"/>
      <c r="BH33" s="442"/>
      <c r="BI33" s="199"/>
      <c r="BJ33" s="200"/>
      <c r="BK33" s="200"/>
    </row>
    <row r="34" spans="3:63" x14ac:dyDescent="0.25">
      <c r="C34" s="198"/>
      <c r="D34" s="562"/>
      <c r="E34" s="562"/>
      <c r="F34" s="562"/>
      <c r="G34" s="199"/>
      <c r="H34" s="198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8"/>
      <c r="AE34" s="199"/>
      <c r="AF34" s="198"/>
      <c r="AG34" s="199"/>
      <c r="AH34" s="200"/>
      <c r="AI34" s="199"/>
      <c r="AJ34" s="442"/>
      <c r="AK34" s="566"/>
      <c r="AL34" s="567"/>
      <c r="AM34" s="568"/>
      <c r="AN34" s="442"/>
      <c r="AO34" s="442"/>
      <c r="AP34" s="442"/>
      <c r="AQ34" s="442"/>
      <c r="AR34" s="442"/>
      <c r="AS34" s="442"/>
      <c r="AT34" s="442"/>
      <c r="AU34" s="442"/>
      <c r="AV34" s="442"/>
      <c r="AW34" s="442"/>
      <c r="AX34" s="442"/>
      <c r="AY34" s="442"/>
      <c r="AZ34" s="442"/>
      <c r="BA34" s="442"/>
      <c r="BB34" s="442"/>
      <c r="BC34" s="442"/>
      <c r="BD34" s="442"/>
      <c r="BE34" s="442"/>
      <c r="BF34" s="442"/>
      <c r="BG34" s="442"/>
      <c r="BH34" s="442"/>
      <c r="BI34" s="199"/>
      <c r="BJ34" s="200"/>
      <c r="BK34" s="200"/>
    </row>
    <row r="35" spans="3:63" x14ac:dyDescent="0.25">
      <c r="C35" s="198"/>
      <c r="D35" s="562"/>
      <c r="E35" s="562"/>
      <c r="F35" s="562"/>
      <c r="G35" s="199"/>
      <c r="H35" s="198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8"/>
      <c r="AE35" s="199"/>
      <c r="AF35" s="198"/>
      <c r="AG35" s="199"/>
      <c r="AH35" s="200"/>
      <c r="AI35" s="199"/>
      <c r="AJ35" s="442"/>
      <c r="AK35" s="566"/>
      <c r="AL35" s="567"/>
      <c r="AM35" s="568"/>
      <c r="AN35" s="442"/>
      <c r="AO35" s="442"/>
      <c r="AP35" s="442"/>
      <c r="AQ35" s="442"/>
      <c r="AR35" s="442"/>
      <c r="AS35" s="442"/>
      <c r="AT35" s="442"/>
      <c r="AU35" s="442"/>
      <c r="AV35" s="442"/>
      <c r="AW35" s="457" t="s">
        <v>325</v>
      </c>
      <c r="AX35" s="459"/>
      <c r="AY35" s="442"/>
      <c r="AZ35" s="442"/>
      <c r="BA35" s="442"/>
      <c r="BB35" s="442"/>
      <c r="BC35" s="442"/>
      <c r="BD35" s="442"/>
      <c r="BE35" s="442"/>
      <c r="BF35" s="442"/>
      <c r="BG35" s="442"/>
      <c r="BH35" s="442"/>
      <c r="BI35" s="199"/>
      <c r="BJ35" s="200"/>
      <c r="BK35" s="200"/>
    </row>
    <row r="36" spans="3:63" x14ac:dyDescent="0.25">
      <c r="C36" s="198"/>
      <c r="D36" s="562"/>
      <c r="E36" s="562"/>
      <c r="F36" s="562"/>
      <c r="G36" s="199"/>
      <c r="H36" s="198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8"/>
      <c r="AE36" s="199"/>
      <c r="AF36" s="198"/>
      <c r="AG36" s="199"/>
      <c r="AH36" s="200"/>
      <c r="AI36" s="199"/>
      <c r="AJ36" s="442"/>
      <c r="AK36" s="566"/>
      <c r="AL36" s="567"/>
      <c r="AM36" s="568"/>
      <c r="AN36" s="442"/>
      <c r="AO36" s="442"/>
      <c r="AP36" s="442"/>
      <c r="AQ36" s="442" t="s">
        <v>326</v>
      </c>
      <c r="AR36" s="442"/>
      <c r="AS36" s="442"/>
      <c r="AT36" s="442" t="s">
        <v>327</v>
      </c>
      <c r="AU36" s="442"/>
      <c r="AV36" s="442"/>
      <c r="AW36" s="468" t="s">
        <v>323</v>
      </c>
      <c r="AX36" s="464"/>
      <c r="AY36" s="442"/>
      <c r="AZ36" s="442"/>
      <c r="BA36" s="442"/>
      <c r="BB36" s="442"/>
      <c r="BC36" s="442"/>
      <c r="BD36" s="442"/>
      <c r="BE36" s="442"/>
      <c r="BF36" s="442"/>
      <c r="BG36" s="442"/>
      <c r="BH36" s="442"/>
      <c r="BI36" s="199"/>
      <c r="BJ36" s="200"/>
      <c r="BK36" s="200"/>
    </row>
    <row r="37" spans="3:63" ht="15.75" thickBot="1" x14ac:dyDescent="0.3">
      <c r="C37" s="198"/>
      <c r="D37" s="199"/>
      <c r="E37" s="199"/>
      <c r="F37" s="199"/>
      <c r="G37" s="199"/>
      <c r="H37" s="198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8"/>
      <c r="AE37" s="199"/>
      <c r="AF37" s="202"/>
      <c r="AG37" s="203"/>
      <c r="AH37" s="204"/>
      <c r="AI37" s="199"/>
      <c r="AJ37" s="442"/>
      <c r="AK37" s="569"/>
      <c r="AL37" s="570"/>
      <c r="AM37" s="571"/>
      <c r="AN37" s="442"/>
      <c r="AO37" s="442"/>
      <c r="AP37" s="442"/>
      <c r="AQ37" s="442"/>
      <c r="AR37" s="442"/>
      <c r="AS37" s="442"/>
      <c r="AT37" s="442"/>
      <c r="AU37" s="442"/>
      <c r="AV37" s="442"/>
      <c r="AW37" s="442"/>
      <c r="AX37" s="442"/>
      <c r="AY37" s="442"/>
      <c r="AZ37" s="442"/>
      <c r="BA37" s="442"/>
      <c r="BB37" s="442"/>
      <c r="BC37" s="442"/>
      <c r="BD37" s="457" t="s">
        <v>328</v>
      </c>
      <c r="BE37" s="458"/>
      <c r="BF37" s="458"/>
      <c r="BG37" s="459"/>
      <c r="BH37" s="442"/>
      <c r="BI37" s="199"/>
      <c r="BJ37" s="200"/>
      <c r="BK37" s="200"/>
    </row>
    <row r="38" spans="3:63" x14ac:dyDescent="0.25">
      <c r="C38" s="198"/>
      <c r="D38" s="199"/>
      <c r="E38" s="199"/>
      <c r="F38" s="199"/>
      <c r="G38" s="199"/>
      <c r="H38" s="198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8"/>
      <c r="AE38" s="199"/>
      <c r="AF38" s="199"/>
      <c r="AG38" s="199"/>
      <c r="AH38" s="199"/>
      <c r="AI38" s="478" t="s">
        <v>329</v>
      </c>
      <c r="AJ38" s="442"/>
      <c r="AK38" s="442"/>
      <c r="AL38" s="442"/>
      <c r="AM38" s="478" t="s">
        <v>329</v>
      </c>
      <c r="AN38" s="442"/>
      <c r="AO38" s="442"/>
      <c r="AP38" s="442"/>
      <c r="AQ38" s="442"/>
      <c r="AR38" s="442"/>
      <c r="AS38" s="442"/>
      <c r="AT38" s="442"/>
      <c r="AU38" s="442"/>
      <c r="AV38" s="442"/>
      <c r="AW38" s="442"/>
      <c r="AX38" s="442"/>
      <c r="AY38" s="442"/>
      <c r="AZ38" s="442"/>
      <c r="BA38" s="442"/>
      <c r="BB38" s="442"/>
      <c r="BC38" s="442"/>
      <c r="BD38" s="462" t="s">
        <v>330</v>
      </c>
      <c r="BE38" s="463"/>
      <c r="BF38" s="463"/>
      <c r="BG38" s="464"/>
      <c r="BH38" s="442"/>
      <c r="BI38" s="199"/>
      <c r="BJ38" s="200"/>
      <c r="BK38" s="200"/>
    </row>
    <row r="39" spans="3:63" x14ac:dyDescent="0.25">
      <c r="C39" s="198"/>
      <c r="D39" s="199"/>
      <c r="E39" s="199"/>
      <c r="F39" s="199"/>
      <c r="G39" s="199"/>
      <c r="H39" s="198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8"/>
      <c r="AE39" s="199"/>
      <c r="AF39" s="199"/>
      <c r="AG39" s="199"/>
      <c r="AH39" s="199"/>
      <c r="AI39" s="199"/>
      <c r="AJ39" s="442"/>
      <c r="AK39" s="442"/>
      <c r="AL39" s="442"/>
      <c r="AM39" s="478" t="s">
        <v>579</v>
      </c>
      <c r="AN39" s="442"/>
      <c r="AO39" s="442"/>
      <c r="AP39" s="442"/>
      <c r="AQ39" s="442"/>
      <c r="AR39" s="442"/>
      <c r="AS39" s="442"/>
      <c r="AT39" s="442"/>
      <c r="AU39" s="442"/>
      <c r="AV39" s="442"/>
      <c r="AW39" s="442"/>
      <c r="AX39" s="442"/>
      <c r="AY39" s="442"/>
      <c r="AZ39" s="442"/>
      <c r="BA39" s="442"/>
      <c r="BB39" s="442"/>
      <c r="BC39" s="442"/>
      <c r="BD39" s="442"/>
      <c r="BE39" s="442"/>
      <c r="BF39" s="442"/>
      <c r="BG39" s="442"/>
      <c r="BH39" s="442"/>
      <c r="BI39" s="199"/>
      <c r="BJ39" s="200"/>
      <c r="BK39" s="200"/>
    </row>
    <row r="40" spans="3:63" x14ac:dyDescent="0.25">
      <c r="C40" s="198"/>
      <c r="D40" s="199" t="s">
        <v>331</v>
      </c>
      <c r="E40" s="199"/>
      <c r="F40" s="199"/>
      <c r="G40" s="199"/>
      <c r="H40" s="198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8"/>
      <c r="AE40" s="199"/>
      <c r="AF40" s="199"/>
      <c r="AG40" s="199"/>
      <c r="AH40" s="199"/>
      <c r="AI40" s="199"/>
      <c r="AJ40" s="457" t="s">
        <v>332</v>
      </c>
      <c r="AK40" s="458"/>
      <c r="AL40" s="457" t="s">
        <v>333</v>
      </c>
      <c r="AM40" s="458"/>
      <c r="AN40" s="459"/>
      <c r="AO40" s="474"/>
      <c r="AP40" s="474"/>
      <c r="AQ40" s="475"/>
      <c r="AR40" s="442"/>
      <c r="AS40" s="442"/>
      <c r="AT40" s="442"/>
      <c r="AU40" s="442"/>
      <c r="AV40" s="442"/>
      <c r="AW40" s="442"/>
      <c r="AX40" s="442"/>
      <c r="AY40" s="442"/>
      <c r="AZ40" s="442"/>
      <c r="BA40" s="442"/>
      <c r="BB40" s="442"/>
      <c r="BC40" s="442"/>
      <c r="BD40" s="442"/>
      <c r="BE40" s="442"/>
      <c r="BF40" s="442"/>
      <c r="BG40" s="442"/>
      <c r="BH40" s="442"/>
      <c r="BI40" s="199"/>
      <c r="BJ40" s="200"/>
      <c r="BK40" s="200"/>
    </row>
    <row r="41" spans="3:63" x14ac:dyDescent="0.25">
      <c r="C41" s="198"/>
      <c r="D41" s="199"/>
      <c r="E41" s="199"/>
      <c r="F41" s="199"/>
      <c r="G41" s="199"/>
      <c r="H41" s="198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8"/>
      <c r="AE41" s="199"/>
      <c r="AF41" s="199"/>
      <c r="AG41" s="199"/>
      <c r="AH41" s="199"/>
      <c r="AI41" s="199"/>
      <c r="AJ41" s="462"/>
      <c r="AK41" s="463"/>
      <c r="AL41" s="462" t="s">
        <v>334</v>
      </c>
      <c r="AM41" s="463"/>
      <c r="AN41" s="464"/>
      <c r="AO41" s="476"/>
      <c r="AP41" s="476"/>
      <c r="AQ41" s="477"/>
      <c r="AR41" s="442"/>
      <c r="AS41" s="442"/>
      <c r="AT41" s="442"/>
      <c r="AU41" s="457" t="s">
        <v>335</v>
      </c>
      <c r="AV41" s="458"/>
      <c r="AW41" s="458"/>
      <c r="AX41" s="459"/>
      <c r="AY41" s="442"/>
      <c r="AZ41" s="442"/>
      <c r="BA41" s="442"/>
      <c r="BB41" s="442"/>
      <c r="BC41" s="442"/>
      <c r="BD41" s="457" t="s">
        <v>559</v>
      </c>
      <c r="BE41" s="458"/>
      <c r="BF41" s="458"/>
      <c r="BG41" s="459"/>
      <c r="BH41" s="442"/>
      <c r="BI41" s="199"/>
      <c r="BJ41" s="450" t="s">
        <v>325</v>
      </c>
      <c r="BK41" s="200"/>
    </row>
    <row r="42" spans="3:63" x14ac:dyDescent="0.25">
      <c r="C42" s="198"/>
      <c r="D42" s="199"/>
      <c r="E42" s="199"/>
      <c r="F42" s="199"/>
      <c r="G42" s="199"/>
      <c r="H42" s="198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8"/>
      <c r="AE42" s="199"/>
      <c r="AF42" s="199"/>
      <c r="AG42" s="199"/>
      <c r="AH42" s="199"/>
      <c r="AI42" s="199"/>
      <c r="AJ42" s="442"/>
      <c r="AK42" s="442"/>
      <c r="AM42" s="442"/>
      <c r="AN42" s="442"/>
      <c r="AO42" s="442"/>
      <c r="AP42" s="442"/>
      <c r="AQ42" s="442"/>
      <c r="AR42" s="442"/>
      <c r="AS42" s="442"/>
      <c r="AT42" s="442"/>
      <c r="AU42" s="462" t="s">
        <v>337</v>
      </c>
      <c r="AV42" s="463"/>
      <c r="AW42" s="463"/>
      <c r="AX42" s="464"/>
      <c r="AY42" s="442"/>
      <c r="AZ42" s="442"/>
      <c r="BA42" s="442"/>
      <c r="BB42" s="442"/>
      <c r="BC42" s="442"/>
      <c r="BD42" s="468" t="s">
        <v>560</v>
      </c>
      <c r="BE42" s="463"/>
      <c r="BF42" s="463"/>
      <c r="BG42" s="464"/>
      <c r="BH42" s="442"/>
      <c r="BJ42" s="200"/>
      <c r="BK42" s="200"/>
    </row>
    <row r="43" spans="3:63" x14ac:dyDescent="0.25">
      <c r="C43" s="198"/>
      <c r="D43" s="199"/>
      <c r="E43" s="199"/>
      <c r="F43" s="199"/>
      <c r="G43" s="199"/>
      <c r="H43" s="198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8"/>
      <c r="AE43" s="199"/>
      <c r="AF43" s="199"/>
      <c r="AG43" s="199"/>
      <c r="AH43" s="442" t="s">
        <v>336</v>
      </c>
      <c r="AI43" s="199"/>
      <c r="AJ43" s="442"/>
      <c r="AK43" s="442"/>
      <c r="AL43" s="442"/>
      <c r="AM43" s="442"/>
      <c r="AN43" s="442"/>
      <c r="AO43" s="442"/>
      <c r="AP43" s="442"/>
      <c r="AQ43" s="442"/>
      <c r="AR43" s="442"/>
      <c r="AS43" s="442"/>
      <c r="AT43" s="442"/>
      <c r="AU43" s="442"/>
      <c r="AV43" s="442"/>
      <c r="AW43" s="442"/>
      <c r="AX43" s="442"/>
      <c r="AY43" s="442" t="s">
        <v>336</v>
      </c>
      <c r="AZ43" s="442"/>
      <c r="BA43" s="442"/>
      <c r="BB43" s="442"/>
      <c r="BC43" s="442"/>
      <c r="BD43" s="442"/>
      <c r="BE43" s="442"/>
      <c r="BF43" s="442"/>
      <c r="BG43" s="442"/>
      <c r="BH43" s="442"/>
      <c r="BI43" s="199"/>
      <c r="BJ43" s="200"/>
      <c r="BK43" s="200"/>
    </row>
    <row r="44" spans="3:63" ht="15.75" thickBot="1" x14ac:dyDescent="0.3">
      <c r="C44" s="198"/>
      <c r="D44" s="199"/>
      <c r="E44" s="199"/>
      <c r="F44" s="199"/>
      <c r="G44" s="199"/>
      <c r="H44" s="198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202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4"/>
      <c r="BK44" s="200"/>
    </row>
    <row r="45" spans="3:63" x14ac:dyDescent="0.25">
      <c r="C45" s="198"/>
      <c r="D45" s="199"/>
      <c r="E45" s="199"/>
      <c r="F45" s="199"/>
      <c r="G45" s="199"/>
      <c r="H45" s="198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200"/>
    </row>
    <row r="46" spans="3:63" ht="15.75" thickBot="1" x14ac:dyDescent="0.3">
      <c r="C46" s="202"/>
      <c r="D46" s="203"/>
      <c r="E46" s="203"/>
      <c r="F46" s="203"/>
      <c r="G46" s="203"/>
      <c r="H46" s="202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4"/>
    </row>
  </sheetData>
  <mergeCells count="4">
    <mergeCell ref="W8:AA10"/>
    <mergeCell ref="D32:F36"/>
    <mergeCell ref="AC8:AE10"/>
    <mergeCell ref="AK33:AM37"/>
  </mergeCells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General information</vt:lpstr>
      <vt:lpstr>Form 1</vt:lpstr>
      <vt:lpstr>Sd_ Form 1</vt:lpstr>
      <vt:lpstr>Tech annexure</vt:lpstr>
      <vt:lpstr>BL Diagram-Mixed Acid</vt:lpstr>
      <vt:lpstr>BL Diagram-Nitrophos</vt:lpstr>
      <vt:lpstr>'BL Diagram-Mixed Acid'!Print_Area</vt:lpstr>
      <vt:lpstr>'BL Diagram-Nitrophos'!Print_Area</vt:lpstr>
      <vt:lpstr>'Form 1'!Print_Area</vt:lpstr>
      <vt:lpstr>'Sd_ Form 1'!Print_Area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V.K.Goyal</dc:creator>
  <cp:lastModifiedBy>Microsoft</cp:lastModifiedBy>
  <cp:lastPrinted>2016-01-19T05:22:01Z</cp:lastPrinted>
  <dcterms:created xsi:type="dcterms:W3CDTF">2016-01-17T14:03:01Z</dcterms:created>
  <dcterms:modified xsi:type="dcterms:W3CDTF">2016-01-25T06:59:12Z</dcterms:modified>
</cp:coreProperties>
</file>